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总表" sheetId="4" r:id="rId1"/>
    <sheet name="附件1-1行政区划因素" sheetId="3" r:id="rId2"/>
    <sheet name="附件1-1-1行政区划因素-地级市" sheetId="10" r:id="rId3"/>
    <sheet name="附件1-1-2行政区划因素-市辖区" sheetId="9" r:id="rId4"/>
    <sheet name="附件1-2常住人口因素" sheetId="2" r:id="rId5"/>
  </sheets>
  <definedNames>
    <definedName name="_xlnm.Print_Titles" localSheetId="4">'附件1-2常住人口因素'!$4:$5</definedName>
    <definedName name="_xlnm.Print_Titles" localSheetId="1">'附件1-1行政区划因素'!$4:$5</definedName>
    <definedName name="_xlnm.Print_Titles" localSheetId="0">总表!$4:$4</definedName>
    <definedName name="_xlnm._FilterDatabase" localSheetId="1" hidden="1">'附件1-1行政区划因素'!$A$5:$D$14</definedName>
    <definedName name="_xlnm.Print_Titles" localSheetId="3">'附件1-1-2行政区划因素-市辖区'!$4:$5</definedName>
    <definedName name="_xlnm._FilterDatabase" localSheetId="3" hidden="1">'附件1-1-2行政区划因素-市辖区'!$A$5:$F$8</definedName>
    <definedName name="_xlnm.Print_Area" localSheetId="1">'附件1-1行政区划因素'!$A$1:$D$16</definedName>
    <definedName name="_xlnm.Print_Area" localSheetId="0">总表!$A$1:$H$14</definedName>
    <definedName name="_xlnm.Print_Area" localSheetId="3">'附件1-1-2行政区划因素-市辖区'!$A$1:$E$8</definedName>
    <definedName name="_xlnm.Print_Area" localSheetId="4">'附件1-2常住人口因素'!$A$1:$C$9</definedName>
  </definedNames>
  <calcPr calcId="144525"/>
</workbook>
</file>

<file path=xl/sharedStrings.xml><?xml version="1.0" encoding="utf-8"?>
<sst xmlns="http://schemas.openxmlformats.org/spreadsheetml/2006/main" count="134" uniqueCount="67">
  <si>
    <t>附件1</t>
  </si>
  <si>
    <t>2025年第二批中央财政医疗服务与保障能力提升（公立医院综合改革）
补助资金分配表</t>
  </si>
  <si>
    <t>金额单位：万元</t>
  </si>
  <si>
    <t>地区</t>
  </si>
  <si>
    <t>行政区划因素</t>
  </si>
  <si>
    <t>人口因素</t>
  </si>
  <si>
    <t>因素法补助资金合计</t>
  </si>
  <si>
    <t>省级绩效奖惩资金</t>
  </si>
  <si>
    <t>2025年应下达资金合计</t>
  </si>
  <si>
    <t>粤财社〔2024〕321号文提前下达资金</t>
  </si>
  <si>
    <t>本次下达资金</t>
  </si>
  <si>
    <t>云浮市</t>
  </si>
  <si>
    <t>市本级</t>
  </si>
  <si>
    <t>云浮市人民医院</t>
  </si>
  <si>
    <t>云浮市中医院</t>
  </si>
  <si>
    <t>云浮市妇幼保健院</t>
  </si>
  <si>
    <t>云浮市慢性病防治中心</t>
  </si>
  <si>
    <t>云城区</t>
  </si>
  <si>
    <t>云安区</t>
  </si>
  <si>
    <t>备注：
1.根据粤财社〔2024〕321号文，提前下达2025年中央财政医疗服务与保障能力提升（公立医院综合改革）补助资金合计507万元（不含郁南县、罗定市、新兴县），我市已按要求下达至市人民医院、市中医院、市妇幼保健院、市慢病中心和云城区、云安区。
2.根据《广东省财政厅关于下达2025年第二批中央财政医疗服务与保障能力提升（公立医院综合改革）补助资金的通知》（粤财社〔2025〕108号）文，下达补助资金合计49万元（不含郁南县、罗定市、新兴县）。按照省卫生健康委的分配方案，其中分配给云城区5.26万元、云安区4.91万元，市本级（城市公立医院）分配资金总额为38.83万元，文件要求实行因素法分配，我市依据绩效目标表因素（参照广东省卫生健康委员会财务信息直报平台2023年、2024年财务数据；广东省卫生健康统计信息网络直报系统数据），增加指标因素（一是市直医院2024年度综合管理绩效考核结果，按比例分配；二是上一年度中央补助资金支出进度）；云浮市慢性病防治中心只开设门诊无住院部，因此只5、9、11指标分配。最新数据为2024年数据，上一年为2023年数据。</t>
  </si>
  <si>
    <t>附件1-1</t>
  </si>
  <si>
    <t>2024年中央财政公立医院综合改革补助资金分配表
（行政区划因素）</t>
  </si>
  <si>
    <t>应补助金额</t>
  </si>
  <si>
    <t>地级市</t>
  </si>
  <si>
    <t>市辖区</t>
  </si>
  <si>
    <t>小计</t>
  </si>
  <si>
    <t>云浮市本级</t>
  </si>
  <si>
    <t>备注：分配方法为：每个城市400万元，每个市辖区40万元，每个县（市、区）120万元。</t>
  </si>
  <si>
    <t>附件1-1-1</t>
  </si>
  <si>
    <t>广东省财政厅关于下达2025年第二批中央财政医疗服务与保障能力提升（公立医院综合改革）补助资金（城市公立医院）市本级补助资金测算表</t>
  </si>
  <si>
    <t>序号</t>
  </si>
  <si>
    <t>项目单位</t>
  </si>
  <si>
    <t>公立医院资产负债率
（是否较上年降低）</t>
  </si>
  <si>
    <t>公立医院是否实现收支平衡（截至2024年）</t>
  </si>
  <si>
    <t>公立医院医疗服务收入（不含药品、耗材、检查、化验收入）占医疗收入的比例
（是否较上年提高）</t>
  </si>
  <si>
    <t>按病种付费的住院
参保人员占总住院
参保人员的比例
（是否较上年提高）</t>
  </si>
  <si>
    <t>二级以上公立医院安检安装
（是或否）</t>
  </si>
  <si>
    <t>二级以上公立医院安防系统建设达标
（是或否）</t>
  </si>
  <si>
    <t>三级公立医院平均住院日
（是否较上年降低</t>
  </si>
  <si>
    <t>三级公立医院门诊人次数与出院人次数比
（是否较上年降低）</t>
  </si>
  <si>
    <t>公立医院次均门诊
费用增幅
（是否较上年降低）</t>
  </si>
  <si>
    <t>公立医院人均住院费用增幅
（是否较上年降低）</t>
  </si>
  <si>
    <t>市直医院2023年度综合管理绩效考核</t>
  </si>
  <si>
    <t>上一年度中央补助资金支出进度</t>
  </si>
  <si>
    <t>下达资金合计</t>
  </si>
  <si>
    <t>按10%比例分配资金</t>
  </si>
  <si>
    <t>按5%比例分配资金</t>
  </si>
  <si>
    <t>按20%比例分配资金；第一名50%，第二名35%，第三名15%，其余名次不予计入</t>
  </si>
  <si>
    <t>对上一年度中央补助资金支出进度少于全市级平均支出进度（70%）的单位和地区不予计入权重占20%</t>
  </si>
  <si>
    <t>17=2+4+6+8+10+12+14+16</t>
  </si>
  <si>
    <t>是</t>
  </si>
  <si>
    <t>否</t>
  </si>
  <si>
    <t>第一名</t>
  </si>
  <si>
    <t>第二名</t>
  </si>
  <si>
    <t>第三名</t>
  </si>
  <si>
    <t>备注：根据《广东省财政厅关于下达2025年第二批中央财政医疗服务与保障能力提升（公立医院综合改革）补助资金的通知》（粤财社〔2025〕108号）文，下达补助资金合计49万元（不含郁南县、罗定市、新兴县）。按照省卫生健康委的分配方案，其中分配给云城区5.26万元、云安区4.91万元，市本级（城市公立医院）分配资金总额为38.83万元，文件要求实行因素法分配，我市依据绩效目标表因素（参照广东省卫生健康委员会财务信息直报平台2023年、2024年财务数据；广东省卫生健康统计信息网络直报系统数据），增加指标因素（一是市直医院2024年度综合管理绩效考核结果，按比例分配；二是上一年度中央补助资金支出进度）；云浮市慢性病防治中心只开设门诊无住院部，因此只5、9、11指标分配。最新数据为2024年数据，上一年为2023年数据。
指标计算公式： 
              1.  38.83万元×10%×（公立医院资产负债率较上年降低的平均分配，持平或者增加的医院不予计入）
              3. 38.83万元×10%×（实现收支平衡的公立医院（截至2024年上半年）平均分配，未实现收支平衡的公立医院（截至2024年上半年）不予计入）
              5.  38.83万元×5%×（公立医院医疗服务收入（不含药品、耗材、检查、化验收入）占医疗收入的比例较上年提高的医院平均分配，持平或者减少的医院不予计入 ）
              7.  38.83万元×5%×（按病种付费的住院参保人员占总住院参保人员的比例较上年提高的医院平均分配，持平或者减少的医院不予计入 ）
              9.  38.83万元×5%×（如已安装的每家医院平均分配，未安装不予计入）
              11.  38.83万元×5%×（如已达标的每家医院平均分配，未安装不予计入）
              13.  38.83万元×5%×（三级公立医院平均住院日较上年降低的医院平均分配，持平或者增加的医院不予计入 ）
              15.  38.83万元×5%×（三级公立医院门诊人次数与出院人次数比较上年降低的医院平均分配，持平或者增加的医院不予计入） 
              17.  38.83万元×5%×（公立医院次均门诊费用增幅较上年降低的医院平均分配，持平或者增加的医院不予计入）
              19.  38.83万元×5%×（公立医院人均住院费用增幅较上年降低的医院平均分配，持平或者增加的医院不予计入）
              21.  38.83万元×20%×（第一名50%，第二名35%，第三名15%）
              22.  38.83万元×20%×(对上一年度中央补助资金支出进度少于全市级平均支出进度（70%）的单位和地区不予计入)
备注：如1、3、5、7、9、11、13、15、17、19单项全部医院均未达成指标，或者其他项因不可除尽等因素所剩资金，则相应项目资金用于补充18项在2024年市直医院绩效考核成绩前两名的医院。</t>
  </si>
  <si>
    <t>附件1-1-2</t>
  </si>
  <si>
    <t>2025年中央财政公立医院综合改革补助资金分配表
（行政区划因素-市辖区）</t>
  </si>
  <si>
    <t>补助金额</t>
  </si>
  <si>
    <t>财政省直管县</t>
  </si>
  <si>
    <t xml:space="preserve">备注：分配方法为：每个城市400万元，每个市辖区40万元，每个县（市、区）120万元。 </t>
  </si>
  <si>
    <t>附件1-2</t>
  </si>
  <si>
    <t>2025年公立医院综合改革补助资金测算表
（常住人口+绩效奖惩因素）</t>
  </si>
  <si>
    <t>2023年常住人口（万人）</t>
  </si>
  <si>
    <t>栏次</t>
  </si>
  <si>
    <t>A</t>
  </si>
  <si>
    <t>B=A/ΣA*13514</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</si>
</sst>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176" formatCode="0.00_ "/>
    <numFmt numFmtId="177" formatCode="0_ "/>
    <numFmt numFmtId="43" formatCode="_ * #,##0.00_ ;_ * \-#,##0.00_ ;_ * &quot;-&quot;??_ ;_ @_ "/>
    <numFmt numFmtId="178" formatCode="_ * #,##0_ ;_ * \-#,##0_ ;_ * &quot;-&quot;??_ ;_ @_ "/>
    <numFmt numFmtId="41" formatCode="_ * #,##0_ ;_ * \-#,##0_ ;_ * &quot;-&quot;_ ;_ @_ "/>
    <numFmt numFmtId="179" formatCode="0.0000_ "/>
    <numFmt numFmtId="180" formatCode="0.0000_);[Red]\(0.0000\)"/>
  </numFmts>
  <fonts count="52">
    <font>
      <sz val="11"/>
      <color theme="1"/>
      <name val="宋体"/>
      <charset val="134"/>
      <scheme val="minor"/>
    </font>
    <font>
      <sz val="18"/>
      <color indexed="8"/>
      <name val="方正小标宋简体"/>
      <charset val="134"/>
    </font>
    <font>
      <sz val="12"/>
      <color indexed="8"/>
      <name val="宋体"/>
      <charset val="134"/>
    </font>
    <font>
      <sz val="12"/>
      <color indexed="8"/>
      <name val="黑体"/>
      <charset val="134"/>
    </font>
    <font>
      <sz val="12"/>
      <name val="宋体"/>
      <charset val="134"/>
    </font>
    <font>
      <sz val="11"/>
      <color indexed="8"/>
      <name val="宋体"/>
      <charset val="134"/>
    </font>
    <font>
      <sz val="18"/>
      <color theme="1"/>
      <name val="方正小标宋简体"/>
      <charset val="134"/>
    </font>
    <font>
      <sz val="18"/>
      <name val="方正小标宋简体"/>
      <charset val="134"/>
    </font>
    <font>
      <b/>
      <sz val="12"/>
      <name val="宋体"/>
      <charset val="134"/>
    </font>
    <font>
      <sz val="12"/>
      <name val="黑体"/>
      <charset val="134"/>
    </font>
    <font>
      <sz val="18"/>
      <name val="宋体"/>
      <charset val="134"/>
      <scheme val="minor"/>
    </font>
    <font>
      <sz val="12"/>
      <name val="宋体"/>
      <charset val="134"/>
      <scheme val="minor"/>
    </font>
    <font>
      <sz val="11"/>
      <name val="宋体"/>
      <charset val="134"/>
      <scheme val="minor"/>
    </font>
    <font>
      <sz val="12"/>
      <color theme="1"/>
      <name val="宋体"/>
      <charset val="134"/>
    </font>
    <font>
      <sz val="16"/>
      <color theme="1"/>
      <name val="黑体"/>
      <charset val="134"/>
    </font>
    <font>
      <sz val="12"/>
      <color theme="1"/>
      <name val="黑体"/>
      <charset val="134"/>
    </font>
    <font>
      <b/>
      <sz val="12"/>
      <color theme="1"/>
      <name val="宋体"/>
      <charset val="134"/>
    </font>
    <font>
      <sz val="12"/>
      <color rgb="FFFF0000"/>
      <name val="宋体"/>
      <charset val="134"/>
    </font>
    <font>
      <sz val="12"/>
      <color rgb="FFFF0000"/>
      <name val="黑体"/>
      <charset val="134"/>
    </font>
    <font>
      <sz val="14"/>
      <color theme="1"/>
      <name val="楷体_GB2312"/>
      <charset val="134"/>
    </font>
    <font>
      <sz val="12"/>
      <color rgb="FF000000"/>
      <name val="Arial"/>
      <charset val="134"/>
    </font>
    <font>
      <sz val="12"/>
      <color rgb="FFFF0000"/>
      <name val="Arial"/>
      <charset val="134"/>
    </font>
    <font>
      <sz val="12"/>
      <color rgb="FFFF0000"/>
      <name val="仿宋_GB2312"/>
      <charset val="134"/>
    </font>
    <font>
      <sz val="12"/>
      <color theme="1"/>
      <name val="宋体"/>
      <charset val="134"/>
      <scheme val="minor"/>
    </font>
    <font>
      <sz val="11"/>
      <name val="黑体"/>
      <charset val="134"/>
    </font>
    <font>
      <sz val="12"/>
      <name val="汉仪报宋简"/>
      <charset val="134"/>
    </font>
    <font>
      <b/>
      <sz val="11"/>
      <name val="宋体"/>
      <charset val="134"/>
      <scheme val="minor"/>
    </font>
    <font>
      <sz val="10"/>
      <name val="宋体"/>
      <charset val="134"/>
    </font>
    <font>
      <b/>
      <sz val="12"/>
      <color theme="1"/>
      <name val="宋体"/>
      <charset val="134"/>
      <scheme val="minor"/>
    </font>
    <font>
      <b/>
      <sz val="11"/>
      <color theme="1"/>
      <name val="宋体"/>
      <charset val="134"/>
      <scheme val="minor"/>
    </font>
    <font>
      <b/>
      <sz val="11"/>
      <name val="宋体"/>
      <charset val="134"/>
    </font>
    <font>
      <b/>
      <sz val="11"/>
      <color indexed="0"/>
      <name val="宋体"/>
      <charset val="134"/>
    </font>
    <font>
      <sz val="11"/>
      <color theme="1"/>
      <name val="宋体"/>
      <charset val="0"/>
      <scheme val="minor"/>
    </font>
    <font>
      <sz val="9"/>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style="thin">
        <color auto="1"/>
      </top>
      <bottom style="thin">
        <color auto="1"/>
      </bottom>
      <diagonal/>
    </border>
    <border>
      <left/>
      <right style="thin">
        <color auto="1"/>
      </right>
      <top style="thin">
        <color auto="1"/>
      </top>
      <bottom/>
      <diagonal/>
    </border>
    <border>
      <left style="thin">
        <color auto="1"/>
      </left>
      <right style="thin">
        <color indexed="8"/>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indexed="8"/>
      </right>
      <top style="thin">
        <color auto="1"/>
      </top>
      <bottom style="thin">
        <color indexed="8"/>
      </bottom>
      <diagonal/>
    </border>
    <border>
      <left style="thin">
        <color auto="1"/>
      </left>
      <right style="thin">
        <color indexed="8"/>
      </right>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indexed="8"/>
      </right>
      <top style="thin">
        <color auto="1"/>
      </top>
      <bottom style="thin">
        <color auto="1"/>
      </bottom>
      <diagonal/>
    </border>
    <border>
      <left style="thin">
        <color indexed="8"/>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indexed="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32" fillId="26" borderId="0" applyNumberFormat="0" applyBorder="0" applyAlignment="0" applyProtection="0">
      <alignment vertical="center"/>
    </xf>
    <xf numFmtId="0" fontId="48" fillId="23"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8" borderId="0" applyNumberFormat="0" applyBorder="0" applyAlignment="0" applyProtection="0">
      <alignment vertical="center"/>
    </xf>
    <xf numFmtId="0" fontId="40" fillId="9" borderId="0" applyNumberFormat="0" applyBorder="0" applyAlignment="0" applyProtection="0">
      <alignment vertical="center"/>
    </xf>
    <xf numFmtId="43" fontId="0" fillId="0" borderId="0" applyFont="0" applyFill="0" applyBorder="0" applyAlignment="0" applyProtection="0">
      <alignment vertical="center"/>
    </xf>
    <xf numFmtId="0" fontId="33" fillId="0" borderId="0">
      <alignment vertical="center"/>
    </xf>
    <xf numFmtId="0" fontId="41" fillId="22"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5" borderId="23" applyNumberFormat="0" applyFont="0" applyAlignment="0" applyProtection="0">
      <alignment vertical="center"/>
    </xf>
    <xf numFmtId="0" fontId="41" fillId="28" borderId="0" applyNumberFormat="0" applyBorder="0" applyAlignment="0" applyProtection="0">
      <alignment vertical="center"/>
    </xf>
    <xf numFmtId="0" fontId="3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21" applyNumberFormat="0" applyFill="0" applyAlignment="0" applyProtection="0">
      <alignment vertical="center"/>
    </xf>
    <xf numFmtId="0" fontId="35" fillId="0" borderId="21" applyNumberFormat="0" applyFill="0" applyAlignment="0" applyProtection="0">
      <alignment vertical="center"/>
    </xf>
    <xf numFmtId="0" fontId="41" fillId="21" borderId="0" applyNumberFormat="0" applyBorder="0" applyAlignment="0" applyProtection="0">
      <alignment vertical="center"/>
    </xf>
    <xf numFmtId="0" fontId="38" fillId="0" borderId="25" applyNumberFormat="0" applyFill="0" applyAlignment="0" applyProtection="0">
      <alignment vertical="center"/>
    </xf>
    <xf numFmtId="9" fontId="5" fillId="0" borderId="0" applyProtection="0">
      <alignment vertical="center"/>
    </xf>
    <xf numFmtId="0" fontId="41" fillId="20" borderId="0" applyNumberFormat="0" applyBorder="0" applyAlignment="0" applyProtection="0">
      <alignment vertical="center"/>
    </xf>
    <xf numFmtId="0" fontId="42" fillId="14" borderId="22" applyNumberFormat="0" applyAlignment="0" applyProtection="0">
      <alignment vertical="center"/>
    </xf>
    <xf numFmtId="0" fontId="51" fillId="14" borderId="26" applyNumberFormat="0" applyAlignment="0" applyProtection="0">
      <alignment vertical="center"/>
    </xf>
    <xf numFmtId="0" fontId="34" fillId="6" borderId="20" applyNumberFormat="0" applyAlignment="0" applyProtection="0">
      <alignment vertical="center"/>
    </xf>
    <xf numFmtId="0" fontId="32" fillId="25" borderId="0" applyNumberFormat="0" applyBorder="0" applyAlignment="0" applyProtection="0">
      <alignment vertical="center"/>
    </xf>
    <xf numFmtId="0" fontId="41" fillId="13" borderId="0" applyNumberFormat="0" applyBorder="0" applyAlignment="0" applyProtection="0">
      <alignment vertical="center"/>
    </xf>
    <xf numFmtId="0" fontId="50" fillId="0" borderId="27" applyNumberFormat="0" applyFill="0" applyAlignment="0" applyProtection="0">
      <alignment vertical="center"/>
    </xf>
    <xf numFmtId="0" fontId="44" fillId="0" borderId="24" applyNumberFormat="0" applyFill="0" applyAlignment="0" applyProtection="0">
      <alignment vertical="center"/>
    </xf>
    <xf numFmtId="0" fontId="49" fillId="24" borderId="0" applyNumberFormat="0" applyBorder="0" applyAlignment="0" applyProtection="0">
      <alignment vertical="center"/>
    </xf>
    <xf numFmtId="0" fontId="47" fillId="19" borderId="0" applyNumberFormat="0" applyBorder="0" applyAlignment="0" applyProtection="0">
      <alignment vertical="center"/>
    </xf>
    <xf numFmtId="0" fontId="32" fillId="32" borderId="0" applyNumberFormat="0" applyBorder="0" applyAlignment="0" applyProtection="0">
      <alignment vertical="center"/>
    </xf>
    <xf numFmtId="0" fontId="41" fillId="12" borderId="0" applyNumberFormat="0" applyBorder="0" applyAlignment="0" applyProtection="0">
      <alignment vertical="center"/>
    </xf>
    <xf numFmtId="0" fontId="32" fillId="31" borderId="0" applyNumberFormat="0" applyBorder="0" applyAlignment="0" applyProtection="0">
      <alignment vertical="center"/>
    </xf>
    <xf numFmtId="0" fontId="32" fillId="5" borderId="0" applyNumberFormat="0" applyBorder="0" applyAlignment="0" applyProtection="0">
      <alignment vertical="center"/>
    </xf>
    <xf numFmtId="0" fontId="32" fillId="30" borderId="0" applyNumberFormat="0" applyBorder="0" applyAlignment="0" applyProtection="0">
      <alignment vertical="center"/>
    </xf>
    <xf numFmtId="0" fontId="32" fillId="4" borderId="0" applyNumberFormat="0" applyBorder="0" applyAlignment="0" applyProtection="0">
      <alignment vertical="center"/>
    </xf>
    <xf numFmtId="0" fontId="41" fillId="17" borderId="0" applyNumberFormat="0" applyBorder="0" applyAlignment="0" applyProtection="0">
      <alignment vertical="center"/>
    </xf>
    <xf numFmtId="0" fontId="41" fillId="11" borderId="0" applyNumberFormat="0" applyBorder="0" applyAlignment="0" applyProtection="0">
      <alignment vertical="center"/>
    </xf>
    <xf numFmtId="0" fontId="32" fillId="29" borderId="0" applyNumberFormat="0" applyBorder="0" applyAlignment="0" applyProtection="0">
      <alignment vertical="center"/>
    </xf>
    <xf numFmtId="0" fontId="32" fillId="3" borderId="0" applyNumberFormat="0" applyBorder="0" applyAlignment="0" applyProtection="0">
      <alignment vertical="center"/>
    </xf>
    <xf numFmtId="0" fontId="33" fillId="0" borderId="0" applyProtection="0">
      <alignment vertical="center"/>
    </xf>
    <xf numFmtId="0" fontId="41" fillId="10" borderId="0" applyNumberFormat="0" applyBorder="0" applyAlignment="0" applyProtection="0">
      <alignment vertical="center"/>
    </xf>
    <xf numFmtId="0" fontId="32" fillId="2" borderId="0" applyNumberFormat="0" applyBorder="0" applyAlignment="0" applyProtection="0">
      <alignment vertical="center"/>
    </xf>
    <xf numFmtId="0" fontId="41" fillId="27" borderId="0" applyNumberFormat="0" applyBorder="0" applyAlignment="0" applyProtection="0">
      <alignment vertical="center"/>
    </xf>
    <xf numFmtId="0" fontId="41" fillId="16" borderId="0" applyNumberFormat="0" applyBorder="0" applyAlignment="0" applyProtection="0">
      <alignment vertical="center"/>
    </xf>
    <xf numFmtId="0" fontId="32" fillId="7" borderId="0" applyNumberFormat="0" applyBorder="0" applyAlignment="0" applyProtection="0">
      <alignment vertical="center"/>
    </xf>
    <xf numFmtId="0" fontId="41" fillId="18" borderId="0" applyNumberFormat="0" applyBorder="0" applyAlignment="0" applyProtection="0">
      <alignment vertical="center"/>
    </xf>
    <xf numFmtId="0" fontId="4" fillId="0" borderId="0"/>
    <xf numFmtId="0" fontId="33" fillId="0" borderId="0">
      <alignment vertical="center"/>
    </xf>
  </cellStyleXfs>
  <cellXfs count="152">
    <xf numFmtId="0" fontId="0" fillId="0" borderId="0" xfId="0">
      <alignment vertical="center"/>
    </xf>
    <xf numFmtId="178" fontId="1" fillId="0" borderId="0" xfId="8" applyNumberFormat="1" applyFont="1" applyFill="1">
      <alignment vertical="center"/>
    </xf>
    <xf numFmtId="178" fontId="2" fillId="0" borderId="0" xfId="8" applyNumberFormat="1" applyFont="1" applyFill="1">
      <alignment vertical="center"/>
    </xf>
    <xf numFmtId="178" fontId="3" fillId="0" borderId="0" xfId="8" applyNumberFormat="1" applyFont="1" applyFill="1">
      <alignment vertical="center"/>
    </xf>
    <xf numFmtId="178" fontId="4" fillId="0" borderId="0" xfId="8" applyNumberFormat="1" applyFont="1" applyFill="1" applyBorder="1" applyAlignment="1">
      <alignment horizontal="center" vertical="center"/>
    </xf>
    <xf numFmtId="177" fontId="4" fillId="0" borderId="0" xfId="8" applyNumberFormat="1" applyFont="1" applyFill="1" applyBorder="1" applyAlignment="1">
      <alignment horizontal="center" vertical="center"/>
    </xf>
    <xf numFmtId="178" fontId="5" fillId="0" borderId="0" xfId="8" applyNumberFormat="1" applyFont="1" applyFill="1">
      <alignment vertical="center"/>
    </xf>
    <xf numFmtId="178" fontId="4" fillId="0" borderId="0" xfId="8" applyNumberFormat="1" applyFont="1" applyFill="1" applyBorder="1" applyAlignment="1">
      <alignment horizontal="left" vertical="center"/>
    </xf>
    <xf numFmtId="178" fontId="6" fillId="0" borderId="0" xfId="8" applyNumberFormat="1" applyFont="1" applyFill="1" applyBorder="1" applyAlignment="1">
      <alignment horizontal="center" vertical="center" wrapText="1"/>
    </xf>
    <xf numFmtId="178" fontId="7" fillId="0" borderId="0" xfId="8" applyNumberFormat="1" applyFont="1" applyFill="1" applyBorder="1" applyAlignment="1">
      <alignment horizontal="center" vertical="center" wrapText="1"/>
    </xf>
    <xf numFmtId="177" fontId="7" fillId="0" borderId="0" xfId="8" applyNumberFormat="1" applyFont="1" applyFill="1" applyBorder="1" applyAlignment="1">
      <alignment horizontal="center" vertical="center" wrapText="1"/>
    </xf>
    <xf numFmtId="178" fontId="8" fillId="0" borderId="0" xfId="8" applyNumberFormat="1" applyFont="1" applyFill="1" applyBorder="1" applyAlignment="1">
      <alignment horizontal="center" vertical="center" wrapText="1"/>
    </xf>
    <xf numFmtId="178" fontId="4" fillId="0" borderId="0" xfId="8" applyNumberFormat="1" applyFont="1" applyFill="1" applyBorder="1" applyAlignment="1">
      <alignment horizontal="center" vertical="center" wrapText="1"/>
    </xf>
    <xf numFmtId="177" fontId="4" fillId="0" borderId="0" xfId="8" applyNumberFormat="1" applyFont="1" applyFill="1" applyBorder="1" applyAlignment="1">
      <alignment horizontal="right" vertical="center"/>
    </xf>
    <xf numFmtId="178" fontId="9" fillId="0" borderId="1" xfId="8" applyNumberFormat="1" applyFont="1" applyFill="1" applyBorder="1" applyAlignment="1">
      <alignment horizontal="center" vertical="center" wrapText="1"/>
    </xf>
    <xf numFmtId="177" fontId="9" fillId="0" borderId="1" xfId="8" applyNumberFormat="1" applyFont="1" applyFill="1" applyBorder="1" applyAlignment="1">
      <alignment horizontal="center" vertical="center" wrapText="1"/>
    </xf>
    <xf numFmtId="178" fontId="8" fillId="0" borderId="1" xfId="8" applyNumberFormat="1" applyFont="1" applyFill="1" applyBorder="1" applyAlignment="1">
      <alignment horizontal="center" vertical="center"/>
    </xf>
    <xf numFmtId="176" fontId="8" fillId="0" borderId="1" xfId="8" applyNumberFormat="1" applyFont="1" applyFill="1" applyBorder="1" applyAlignment="1" applyProtection="1">
      <alignment horizontal="center" vertical="center"/>
    </xf>
    <xf numFmtId="0" fontId="8" fillId="0" borderId="1" xfId="8" applyNumberFormat="1" applyFont="1" applyFill="1" applyBorder="1" applyAlignment="1" applyProtection="1">
      <alignment horizontal="center" vertical="center"/>
    </xf>
    <xf numFmtId="178" fontId="4" fillId="0" borderId="1" xfId="8"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8" applyNumberFormat="1" applyFont="1" applyFill="1" applyBorder="1" applyAlignment="1" applyProtection="1">
      <alignment horizontal="center" vertical="center"/>
    </xf>
    <xf numFmtId="0" fontId="10"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4"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center" vertical="center"/>
    </xf>
    <xf numFmtId="0" fontId="4" fillId="0" borderId="0" xfId="0" applyFont="1" applyFill="1" applyAlignment="1">
      <alignment horizontal="left" vertical="center"/>
    </xf>
    <xf numFmtId="0" fontId="7" fillId="0" borderId="0" xfId="0" applyFont="1" applyFill="1" applyAlignment="1">
      <alignment horizontal="center" vertical="center" wrapText="1"/>
    </xf>
    <xf numFmtId="0" fontId="10" fillId="0" borderId="0" xfId="0" applyFont="1" applyFill="1" applyAlignment="1">
      <alignment horizontal="center" vertical="center"/>
    </xf>
    <xf numFmtId="0" fontId="11" fillId="0" borderId="0"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Alignment="1">
      <alignment horizontal="right" vertical="center"/>
    </xf>
    <xf numFmtId="0" fontId="9" fillId="0" borderId="1" xfId="0" applyFont="1" applyFill="1" applyBorder="1" applyAlignment="1">
      <alignment horizontal="center" vertical="center"/>
    </xf>
    <xf numFmtId="0" fontId="9" fillId="0" borderId="0" xfId="0" applyFont="1" applyFill="1" applyAlignment="1">
      <alignment horizontal="center" vertical="center"/>
    </xf>
    <xf numFmtId="49" fontId="11" fillId="0" borderId="1" xfId="52" applyNumberFormat="1" applyFont="1" applyFill="1" applyBorder="1" applyAlignment="1" applyProtection="1">
      <alignment horizontal="center" vertical="center"/>
      <protection locked="0"/>
    </xf>
    <xf numFmtId="0" fontId="11" fillId="0" borderId="1" xfId="0"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left" vertical="center" wrapText="1"/>
    </xf>
    <xf numFmtId="0" fontId="13" fillId="0" borderId="0" xfId="0" applyFont="1" applyFill="1" applyBorder="1" applyAlignment="1">
      <alignment horizontal="center" vertical="center"/>
    </xf>
    <xf numFmtId="0" fontId="0" fillId="0" borderId="0" xfId="0" applyAlignment="1">
      <alignment horizontal="center" vertical="center"/>
    </xf>
    <xf numFmtId="0" fontId="14" fillId="0" borderId="0" xfId="0" applyNumberFormat="1" applyFont="1" applyFill="1" applyBorder="1" applyAlignment="1">
      <alignment horizontal="left" vertical="center"/>
    </xf>
    <xf numFmtId="0" fontId="14" fillId="0"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0" fontId="6" fillId="0" borderId="0" xfId="45" applyFont="1" applyFill="1" applyBorder="1" applyAlignment="1" applyProtection="1">
      <alignment horizontal="center" vertical="center" wrapText="1"/>
    </xf>
    <xf numFmtId="0" fontId="13" fillId="0" borderId="0" xfId="45" applyFont="1" applyFill="1" applyBorder="1" applyAlignment="1" applyProtection="1">
      <alignment horizontal="center" vertical="center" wrapText="1"/>
    </xf>
    <xf numFmtId="0" fontId="15" fillId="0" borderId="2" xfId="0" applyFont="1" applyFill="1" applyBorder="1" applyAlignment="1">
      <alignment horizontal="center" vertical="center"/>
    </xf>
    <xf numFmtId="0" fontId="15" fillId="0" borderId="1" xfId="45" applyFont="1" applyFill="1" applyBorder="1" applyAlignment="1" applyProtection="1">
      <alignment horizontal="center" vertical="center" wrapText="1"/>
    </xf>
    <xf numFmtId="0" fontId="15" fillId="0" borderId="3" xfId="45" applyFont="1" applyFill="1" applyBorder="1" applyAlignment="1" applyProtection="1">
      <alignment horizontal="center" vertical="center" wrapText="1"/>
    </xf>
    <xf numFmtId="0" fontId="15" fillId="0" borderId="4" xfId="45" applyFont="1" applyFill="1" applyBorder="1" applyAlignment="1" applyProtection="1">
      <alignment horizontal="center" vertical="center" wrapText="1"/>
    </xf>
    <xf numFmtId="0" fontId="15" fillId="0" borderId="5" xfId="45" applyFont="1" applyFill="1" applyBorder="1" applyAlignment="1" applyProtection="1">
      <alignment horizontal="center" vertical="center" wrapText="1"/>
    </xf>
    <xf numFmtId="0" fontId="15" fillId="0" borderId="6" xfId="45" applyFont="1" applyFill="1" applyBorder="1" applyAlignment="1" applyProtection="1">
      <alignment horizontal="center" vertical="center" wrapText="1"/>
    </xf>
    <xf numFmtId="0" fontId="15" fillId="0" borderId="7" xfId="45" applyFont="1" applyFill="1" applyBorder="1" applyAlignment="1" applyProtection="1">
      <alignment horizontal="center" vertical="center" wrapText="1"/>
    </xf>
    <xf numFmtId="0" fontId="15" fillId="0" borderId="1" xfId="45" applyFont="1" applyFill="1" applyBorder="1" applyAlignment="1" applyProtection="1">
      <alignment horizontal="center" vertical="center"/>
    </xf>
    <xf numFmtId="0" fontId="15" fillId="0" borderId="8" xfId="0" applyFont="1" applyFill="1" applyBorder="1" applyAlignment="1">
      <alignment horizontal="center" vertical="center"/>
    </xf>
    <xf numFmtId="0" fontId="15" fillId="0" borderId="9" xfId="45" applyFont="1" applyFill="1" applyBorder="1" applyAlignment="1" applyProtection="1">
      <alignment horizontal="center" vertical="center" wrapText="1"/>
    </xf>
    <xf numFmtId="0" fontId="15" fillId="0" borderId="10" xfId="45" applyFont="1" applyFill="1" applyBorder="1" applyAlignment="1" applyProtection="1">
      <alignment horizontal="center" vertical="center" wrapText="1"/>
    </xf>
    <xf numFmtId="0" fontId="15" fillId="0" borderId="11" xfId="0" applyFont="1" applyFill="1" applyBorder="1" applyAlignment="1">
      <alignment horizontal="center" vertical="center"/>
    </xf>
    <xf numFmtId="177" fontId="16" fillId="0" borderId="12" xfId="45" applyNumberFormat="1" applyFont="1" applyFill="1" applyBorder="1" applyAlignment="1" applyProtection="1">
      <alignment horizontal="center" vertical="center" wrapText="1"/>
    </xf>
    <xf numFmtId="177" fontId="16" fillId="0" borderId="1" xfId="0" applyNumberFormat="1" applyFont="1" applyFill="1" applyBorder="1" applyAlignment="1">
      <alignment horizontal="center" vertical="center"/>
    </xf>
    <xf numFmtId="177" fontId="16" fillId="0" borderId="1" xfId="45"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3" fillId="0" borderId="1" xfId="45" applyFont="1" applyFill="1" applyBorder="1" applyAlignment="1" applyProtection="1">
      <alignment horizontal="center" vertical="center"/>
    </xf>
    <xf numFmtId="176" fontId="17" fillId="0" borderId="1" xfId="0" applyNumberFormat="1" applyFont="1" applyFill="1" applyBorder="1" applyAlignment="1">
      <alignment horizontal="center" vertical="center" wrapText="1"/>
    </xf>
    <xf numFmtId="0" fontId="4" fillId="0" borderId="1" xfId="45" applyFont="1" applyFill="1" applyBorder="1" applyAlignment="1" applyProtection="1">
      <alignment horizontal="center" vertical="center"/>
    </xf>
    <xf numFmtId="0" fontId="17" fillId="0" borderId="1" xfId="45" applyFont="1" applyFill="1" applyBorder="1" applyAlignment="1" applyProtection="1">
      <alignment horizontal="center" vertical="center"/>
    </xf>
    <xf numFmtId="176"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179" fontId="13" fillId="0" borderId="1" xfId="0" applyNumberFormat="1" applyFont="1" applyFill="1" applyBorder="1" applyAlignment="1">
      <alignment horizontal="center" vertical="center"/>
    </xf>
    <xf numFmtId="0" fontId="13" fillId="0" borderId="1" xfId="45" applyFont="1" applyFill="1" applyBorder="1" applyAlignment="1" applyProtection="1">
      <alignment horizontal="center" vertical="center" wrapText="1"/>
    </xf>
    <xf numFmtId="179" fontId="4" fillId="0" borderId="1" xfId="45" applyNumberFormat="1" applyFont="1" applyFill="1" applyBorder="1" applyAlignment="1" applyProtection="1">
      <alignment horizontal="center" vertical="center"/>
    </xf>
    <xf numFmtId="0" fontId="17" fillId="0" borderId="1" xfId="45" applyFont="1" applyFill="1" applyBorder="1" applyAlignment="1" applyProtection="1">
      <alignment horizontal="center" vertical="center" wrapText="1"/>
    </xf>
    <xf numFmtId="176" fontId="4" fillId="0" borderId="13" xfId="0" applyNumberFormat="1" applyFont="1" applyFill="1" applyBorder="1" applyAlignment="1">
      <alignment horizontal="center" vertical="center"/>
    </xf>
    <xf numFmtId="0" fontId="16" fillId="0" borderId="1" xfId="45" applyFont="1" applyFill="1" applyBorder="1" applyAlignment="1" applyProtection="1">
      <alignment horizontal="center" vertical="center"/>
    </xf>
    <xf numFmtId="176" fontId="16" fillId="0" borderId="1" xfId="45" applyNumberFormat="1" applyFont="1" applyFill="1" applyBorder="1" applyAlignment="1" applyProtection="1">
      <alignment horizontal="center" vertical="center"/>
    </xf>
    <xf numFmtId="179" fontId="16" fillId="0" borderId="1" xfId="45" applyNumberFormat="1" applyFont="1" applyFill="1" applyBorder="1" applyAlignment="1" applyProtection="1">
      <alignment horizontal="center" vertical="center" wrapText="1"/>
    </xf>
    <xf numFmtId="0" fontId="0"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18" fillId="0" borderId="1" xfId="9" applyFont="1" applyFill="1" applyBorder="1" applyAlignment="1">
      <alignment horizontal="center" vertical="center" wrapText="1"/>
    </xf>
    <xf numFmtId="176" fontId="15" fillId="0" borderId="7" xfId="45" applyNumberFormat="1" applyFont="1" applyFill="1" applyBorder="1" applyAlignment="1" applyProtection="1">
      <alignment horizontal="center" vertical="center" wrapText="1"/>
    </xf>
    <xf numFmtId="0" fontId="9" fillId="0" borderId="7" xfId="45" applyFont="1" applyFill="1" applyBorder="1" applyAlignment="1" applyProtection="1">
      <alignment horizontal="center" vertical="center" wrapText="1"/>
    </xf>
    <xf numFmtId="176" fontId="15" fillId="0" borderId="1" xfId="45" applyNumberFormat="1" applyFont="1" applyFill="1" applyBorder="1" applyAlignment="1" applyProtection="1">
      <alignment horizontal="center" vertical="center" wrapText="1"/>
    </xf>
    <xf numFmtId="177" fontId="4" fillId="0" borderId="1" xfId="0" applyNumberFormat="1" applyFont="1" applyFill="1" applyBorder="1" applyAlignment="1">
      <alignment horizontal="center" vertical="center"/>
    </xf>
    <xf numFmtId="176" fontId="17" fillId="0" borderId="1" xfId="24" applyNumberFormat="1" applyFont="1" applyFill="1" applyBorder="1" applyAlignment="1">
      <alignment horizontal="center" vertical="center"/>
    </xf>
    <xf numFmtId="176" fontId="17" fillId="0" borderId="1" xfId="0" applyNumberFormat="1" applyFont="1" applyFill="1" applyBorder="1" applyAlignment="1">
      <alignment horizontal="center" vertical="center"/>
    </xf>
    <xf numFmtId="179" fontId="4" fillId="0" borderId="13" xfId="0" applyNumberFormat="1" applyFont="1" applyFill="1" applyBorder="1" applyAlignment="1">
      <alignment horizontal="center" vertical="center"/>
    </xf>
    <xf numFmtId="0" fontId="17" fillId="0" borderId="1" xfId="0" applyFont="1" applyFill="1" applyBorder="1" applyAlignment="1">
      <alignment horizontal="center" vertical="center"/>
    </xf>
    <xf numFmtId="179" fontId="16" fillId="0" borderId="1" xfId="45" applyNumberFormat="1" applyFont="1" applyFill="1" applyBorder="1" applyAlignment="1" applyProtection="1">
      <alignment horizontal="center" vertical="center"/>
    </xf>
    <xf numFmtId="0" fontId="19" fillId="0" borderId="0" xfId="45" applyFont="1" applyFill="1" applyBorder="1" applyAlignment="1" applyProtection="1">
      <alignment vertical="center" wrapText="1"/>
    </xf>
    <xf numFmtId="0" fontId="15" fillId="0" borderId="7" xfId="0" applyFont="1" applyFill="1" applyBorder="1" applyAlignment="1">
      <alignment horizontal="center" vertical="center" wrapText="1"/>
    </xf>
    <xf numFmtId="0" fontId="15" fillId="0" borderId="14" xfId="45" applyFont="1" applyFill="1" applyBorder="1" applyAlignment="1" applyProtection="1">
      <alignment horizontal="center" vertical="center" wrapText="1"/>
    </xf>
    <xf numFmtId="0" fontId="15" fillId="0" borderId="6" xfId="0" applyFont="1" applyFill="1" applyBorder="1" applyAlignment="1">
      <alignment horizontal="center" vertical="center" wrapText="1"/>
    </xf>
    <xf numFmtId="0" fontId="15" fillId="0" borderId="15" xfId="45"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6" fillId="0" borderId="1" xfId="45" applyFont="1" applyFill="1" applyBorder="1" applyAlignment="1" applyProtection="1">
      <alignment horizontal="center" vertical="center" wrapText="1"/>
    </xf>
    <xf numFmtId="176" fontId="4" fillId="0" borderId="1" xfId="24" applyNumberFormat="1" applyFont="1" applyFill="1" applyBorder="1" applyAlignment="1" applyProtection="1">
      <alignment horizontal="center" vertical="center" wrapText="1"/>
    </xf>
    <xf numFmtId="176" fontId="17" fillId="0" borderId="7" xfId="24" applyNumberFormat="1" applyFont="1" applyFill="1" applyBorder="1" applyAlignment="1" applyProtection="1">
      <alignment horizontal="center" vertical="center" wrapText="1"/>
    </xf>
    <xf numFmtId="176" fontId="17" fillId="0" borderId="1" xfId="45" applyNumberFormat="1" applyFont="1" applyFill="1" applyBorder="1" applyAlignment="1" applyProtection="1">
      <alignment horizontal="center" vertical="center" wrapText="1"/>
    </xf>
    <xf numFmtId="179" fontId="13" fillId="0" borderId="1" xfId="45" applyNumberFormat="1" applyFont="1" applyFill="1" applyBorder="1" applyAlignment="1" applyProtection="1">
      <alignment horizontal="center" vertical="center" wrapText="1"/>
    </xf>
    <xf numFmtId="176" fontId="17" fillId="0" borderId="16" xfId="45" applyNumberFormat="1" applyFont="1" applyFill="1" applyBorder="1" applyAlignment="1" applyProtection="1">
      <alignment horizontal="center" vertical="center" wrapText="1"/>
    </xf>
    <xf numFmtId="176" fontId="17" fillId="0" borderId="1" xfId="24"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176" fontId="13" fillId="0" borderId="13" xfId="0" applyNumberFormat="1" applyFont="1" applyFill="1" applyBorder="1" applyAlignment="1">
      <alignment horizontal="center" vertical="center"/>
    </xf>
    <xf numFmtId="180" fontId="16" fillId="0" borderId="1" xfId="45" applyNumberFormat="1" applyFont="1" applyFill="1" applyBorder="1" applyAlignment="1" applyProtection="1">
      <alignment horizontal="center" vertical="center"/>
    </xf>
    <xf numFmtId="0" fontId="0" fillId="0" borderId="0" xfId="45" applyFont="1" applyFill="1" applyBorder="1" applyAlignment="1" applyProtection="1">
      <alignment vertical="center" wrapText="1"/>
    </xf>
    <xf numFmtId="0" fontId="15" fillId="0" borderId="18" xfId="0" applyFont="1" applyFill="1" applyBorder="1" applyAlignment="1">
      <alignment horizontal="center" vertical="center" wrapText="1"/>
    </xf>
    <xf numFmtId="0" fontId="15" fillId="0" borderId="12" xfId="0" applyFont="1" applyFill="1" applyBorder="1" applyAlignment="1">
      <alignment horizontal="center" vertical="center" wrapText="1"/>
    </xf>
    <xf numFmtId="10" fontId="20" fillId="0" borderId="19" xfId="0" applyNumberFormat="1" applyFont="1" applyFill="1" applyBorder="1" applyAlignment="1">
      <alignment horizontal="center" vertical="center" wrapText="1"/>
    </xf>
    <xf numFmtId="177" fontId="13" fillId="0" borderId="1" xfId="45" applyNumberFormat="1" applyFont="1" applyFill="1" applyBorder="1" applyAlignment="1" applyProtection="1">
      <alignment horizontal="center" vertical="center" wrapText="1"/>
    </xf>
    <xf numFmtId="179" fontId="13" fillId="0" borderId="0" xfId="45" applyNumberFormat="1" applyFont="1" applyFill="1" applyBorder="1" applyAlignment="1" applyProtection="1">
      <alignment horizontal="center" vertical="center" wrapText="1"/>
    </xf>
    <xf numFmtId="10" fontId="21" fillId="0" borderId="19" xfId="0" applyNumberFormat="1" applyFont="1" applyFill="1" applyBorder="1" applyAlignment="1">
      <alignment horizontal="center" vertical="center" wrapText="1"/>
    </xf>
    <xf numFmtId="0" fontId="22" fillId="0" borderId="0" xfId="0" applyFont="1" applyFill="1" applyBorder="1" applyAlignment="1">
      <alignment horizontal="center" vertical="center"/>
    </xf>
    <xf numFmtId="0" fontId="23" fillId="0" borderId="0" xfId="0" applyFont="1" applyAlignment="1">
      <alignment horizontal="center" vertical="center"/>
    </xf>
    <xf numFmtId="0" fontId="24" fillId="0" borderId="0" xfId="0" applyFont="1" applyFill="1">
      <alignment vertical="center"/>
    </xf>
    <xf numFmtId="0" fontId="25" fillId="0" borderId="0" xfId="0" applyFont="1" applyFill="1" applyBorder="1" applyAlignment="1">
      <alignment horizontal="center" vertical="center"/>
    </xf>
    <xf numFmtId="0" fontId="24" fillId="0" borderId="1" xfId="0" applyFont="1" applyFill="1" applyBorder="1" applyAlignment="1">
      <alignment horizontal="center" vertical="center"/>
    </xf>
    <xf numFmtId="49" fontId="26" fillId="0" borderId="1" xfId="52" applyNumberFormat="1" applyFont="1" applyFill="1" applyBorder="1" applyAlignment="1" applyProtection="1">
      <alignment horizontal="center" vertical="center"/>
      <protection locked="0"/>
    </xf>
    <xf numFmtId="0" fontId="26"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27" fillId="0" borderId="0" xfId="0" applyFont="1" applyFill="1" applyAlignment="1">
      <alignment horizontal="left" vertical="center" wrapText="1"/>
    </xf>
    <xf numFmtId="0" fontId="4" fillId="0" borderId="0" xfId="0" applyFont="1" applyFill="1" applyBorder="1" applyAlignment="1">
      <alignment vertical="center"/>
    </xf>
    <xf numFmtId="0" fontId="0" fillId="0" borderId="0" xfId="0" applyFont="1" applyFill="1" applyAlignment="1">
      <alignment vertical="center"/>
    </xf>
    <xf numFmtId="0" fontId="23" fillId="0" borderId="0" xfId="0" applyFont="1" applyFill="1" applyAlignment="1">
      <alignment vertical="center"/>
    </xf>
    <xf numFmtId="0" fontId="28" fillId="0" borderId="0" xfId="0" applyFont="1" applyFill="1">
      <alignment vertical="center"/>
    </xf>
    <xf numFmtId="0" fontId="5" fillId="0" borderId="0" xfId="0" applyFont="1" applyFill="1" applyAlignment="1">
      <alignment horizontal="center" vertical="center"/>
    </xf>
    <xf numFmtId="0" fontId="11" fillId="0" borderId="0" xfId="0" applyFont="1" applyFill="1" applyAlignment="1">
      <alignment vertical="center"/>
    </xf>
    <xf numFmtId="0" fontId="4" fillId="0" borderId="0" xfId="0" applyFont="1" applyFill="1" applyAlignment="1">
      <alignment vertical="center"/>
    </xf>
    <xf numFmtId="0" fontId="6" fillId="0" borderId="0" xfId="0" applyFont="1" applyFill="1" applyAlignment="1">
      <alignment horizontal="center" vertical="center" wrapText="1"/>
    </xf>
    <xf numFmtId="176" fontId="29" fillId="0" borderId="0" xfId="0" applyNumberFormat="1" applyFont="1" applyFill="1" applyAlignment="1">
      <alignment horizontal="center" vertical="center" wrapText="1"/>
    </xf>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0" fontId="0" fillId="0" borderId="0" xfId="0" applyFont="1" applyFill="1" applyAlignment="1">
      <alignment horizontal="right" vertical="center"/>
    </xf>
    <xf numFmtId="178" fontId="30" fillId="0" borderId="1" xfId="8" applyNumberFormat="1" applyFont="1" applyFill="1" applyBorder="1" applyAlignment="1">
      <alignment horizontal="center" vertical="center" wrapText="1"/>
    </xf>
    <xf numFmtId="41" fontId="31" fillId="0" borderId="1" xfId="0" applyNumberFormat="1" applyFont="1" applyFill="1" applyBorder="1" applyAlignment="1" applyProtection="1">
      <alignment horizontal="center" vertical="center" wrapText="1"/>
    </xf>
    <xf numFmtId="176" fontId="3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8" fillId="0" borderId="1" xfId="8"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xf>
    <xf numFmtId="176" fontId="8" fillId="0" borderId="1" xfId="8"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xf>
    <xf numFmtId="0" fontId="4" fillId="0" borderId="1" xfId="0" applyFont="1" applyFill="1" applyBorder="1" applyAlignment="1">
      <alignment vertical="center"/>
    </xf>
    <xf numFmtId="176" fontId="23"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12" fillId="0" borderId="0" xfId="0" applyNumberFormat="1" applyFont="1" applyFill="1" applyAlignment="1">
      <alignment horizontal="left" vertical="center" wrapText="1"/>
    </xf>
    <xf numFmtId="179" fontId="23" fillId="0" borderId="0" xfId="0" applyNumberFormat="1" applyFont="1" applyFill="1" applyAlignment="1">
      <alignment vertical="center"/>
    </xf>
    <xf numFmtId="179" fontId="4" fillId="0" borderId="0" xfId="0" applyNumberFormat="1" applyFont="1" applyFill="1" applyBorder="1" applyAlignment="1">
      <alignment vertical="center"/>
    </xf>
    <xf numFmtId="0" fontId="2" fillId="0" borderId="0" xfId="0" applyFont="1" applyFill="1" applyAlignment="1">
      <alignment horizontal="center" vertical="center"/>
    </xf>
    <xf numFmtId="0" fontId="4" fillId="0" borderId="0" xfId="0" applyNumberFormat="1" applyFont="1" applyFill="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Sheet1_13"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百分比_表3-1 市本级"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_Sheet1_表3-1 市本级" xfId="45"/>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分县年报格式" xfId="52"/>
    <cellStyle name="常规_Sheet1" xfId="53"/>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1562100</xdr:colOff>
      <xdr:row>9</xdr:row>
      <xdr:rowOff>60960</xdr:rowOff>
    </xdr:from>
    <xdr:to>
      <xdr:col>6</xdr:col>
      <xdr:colOff>1562100</xdr:colOff>
      <xdr:row>9</xdr:row>
      <xdr:rowOff>76200</xdr:rowOff>
    </xdr:to>
    <xdr:cxnSp>
      <xdr:nvCxnSpPr>
        <xdr:cNvPr id="2" name="直接连接符 1"/>
        <xdr:cNvCxnSpPr/>
      </xdr:nvCxnSpPr>
      <xdr:spPr>
        <a:xfrm flipV="1">
          <a:off x="8136255" y="8549640"/>
          <a:ext cx="0" cy="15240"/>
        </a:xfrm>
        <a:prstGeom prst="line">
          <a:avLst/>
        </a:prstGeom>
      </xdr:spPr>
      <xdr:style>
        <a:lnRef idx="2">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workbookViewId="0">
      <pane ySplit="4" topLeftCell="A5" activePane="bottomLeft" state="frozen"/>
      <selection/>
      <selection pane="bottomLeft" activeCell="M4" sqref="M4"/>
    </sheetView>
  </sheetViews>
  <sheetFormatPr defaultColWidth="10" defaultRowHeight="20" customHeight="1"/>
  <cols>
    <col min="1" max="1" width="27.2037037037037" style="78" customWidth="1"/>
    <col min="2" max="2" width="14.5" style="78" customWidth="1"/>
    <col min="3" max="5" width="12.787037037037" style="78" customWidth="1"/>
    <col min="6" max="6" width="14.1203703703704" style="78" customWidth="1"/>
    <col min="7" max="7" width="16.1296296296296" style="123" customWidth="1"/>
    <col min="8" max="8" width="14.1203703703704" style="123" customWidth="1"/>
    <col min="9" max="9" width="11.6296296296296" style="123" customWidth="1"/>
    <col min="10" max="11" width="10" style="123" customWidth="1"/>
    <col min="12" max="12" width="12.6666666666667" style="123" customWidth="1"/>
    <col min="13" max="13" width="8.58333333333333" style="78" customWidth="1"/>
    <col min="14" max="14" width="10" style="78" customWidth="1"/>
    <col min="15" max="15" width="14.1296296296296" style="127" customWidth="1"/>
    <col min="16" max="16" width="12.8796296296296" style="78" customWidth="1"/>
    <col min="17" max="16384" width="10" style="123"/>
  </cols>
  <sheetData>
    <row r="1" s="123" customFormat="1" ht="33" customHeight="1" spans="1:16">
      <c r="A1" s="128" t="s">
        <v>0</v>
      </c>
      <c r="B1" s="129"/>
      <c r="C1" s="129"/>
      <c r="D1" s="129"/>
      <c r="E1" s="129"/>
      <c r="F1" s="129"/>
      <c r="M1" s="78"/>
      <c r="N1" s="78"/>
      <c r="O1" s="127"/>
      <c r="P1" s="78"/>
    </row>
    <row r="2" s="124" customFormat="1" ht="45" customHeight="1" spans="1:8">
      <c r="A2" s="130" t="s">
        <v>1</v>
      </c>
      <c r="B2" s="130"/>
      <c r="C2" s="130"/>
      <c r="D2" s="130"/>
      <c r="E2" s="130"/>
      <c r="F2" s="130"/>
      <c r="G2" s="130"/>
      <c r="H2" s="130"/>
    </row>
    <row r="3" s="124" customFormat="1" ht="25" customHeight="1" spans="1:8">
      <c r="A3" s="131"/>
      <c r="B3" s="132"/>
      <c r="C3" s="133"/>
      <c r="D3" s="132"/>
      <c r="E3" s="133"/>
      <c r="F3" s="132"/>
      <c r="G3" s="132"/>
      <c r="H3" s="134" t="s">
        <v>2</v>
      </c>
    </row>
    <row r="4" s="124" customFormat="1" ht="90" customHeight="1" spans="1:8">
      <c r="A4" s="135" t="s">
        <v>3</v>
      </c>
      <c r="B4" s="135" t="s">
        <v>4</v>
      </c>
      <c r="C4" s="135" t="s">
        <v>5</v>
      </c>
      <c r="D4" s="136" t="s">
        <v>6</v>
      </c>
      <c r="E4" s="137" t="s">
        <v>7</v>
      </c>
      <c r="F4" s="137" t="s">
        <v>8</v>
      </c>
      <c r="G4" s="137" t="s">
        <v>9</v>
      </c>
      <c r="H4" s="137" t="s">
        <v>10</v>
      </c>
    </row>
    <row r="5" s="125" customFormat="1" ht="29" customHeight="1" spans="1:12">
      <c r="A5" s="138" t="s">
        <v>11</v>
      </c>
      <c r="B5" s="139">
        <v>480</v>
      </c>
      <c r="C5" s="18">
        <v>80</v>
      </c>
      <c r="D5" s="139">
        <f>SUM(B5:C5)</f>
        <v>560</v>
      </c>
      <c r="E5" s="140">
        <v>-4</v>
      </c>
      <c r="F5" s="140">
        <f>SUM(D5:E5)</f>
        <v>556</v>
      </c>
      <c r="G5" s="141">
        <v>507</v>
      </c>
      <c r="H5" s="141">
        <f>F5-G5</f>
        <v>49</v>
      </c>
      <c r="L5" s="148"/>
    </row>
    <row r="6" s="126" customFormat="1" ht="29" customHeight="1" spans="1:16">
      <c r="A6" s="138" t="s">
        <v>12</v>
      </c>
      <c r="B6" s="139">
        <v>400</v>
      </c>
      <c r="C6" s="139">
        <v>0</v>
      </c>
      <c r="D6" s="139">
        <f>SUM(B6:C6)</f>
        <v>400</v>
      </c>
      <c r="E6" s="139">
        <f>ROUND(D6/D5*E5,2)</f>
        <v>-2.86</v>
      </c>
      <c r="F6" s="142">
        <f>ROUND(G6+H6,2)</f>
        <v>397.14</v>
      </c>
      <c r="G6" s="143">
        <v>358.307857142857</v>
      </c>
      <c r="H6" s="142">
        <f>ROUND(H5-H11-H12,2)</f>
        <v>38.83</v>
      </c>
      <c r="I6" s="123"/>
      <c r="J6" s="123"/>
      <c r="K6" s="123"/>
      <c r="L6" s="149"/>
      <c r="M6" s="78"/>
      <c r="N6" s="78"/>
      <c r="O6" s="150"/>
      <c r="P6" s="78"/>
    </row>
    <row r="7" s="123" customFormat="1" ht="29" customHeight="1" spans="1:16">
      <c r="A7" s="104" t="s">
        <v>13</v>
      </c>
      <c r="B7" s="144"/>
      <c r="C7" s="104"/>
      <c r="D7" s="104"/>
      <c r="E7" s="104"/>
      <c r="F7" s="20">
        <f>ROUND(G7+H7,4)</f>
        <v>127.9935</v>
      </c>
      <c r="G7" s="145">
        <v>117.64348075</v>
      </c>
      <c r="H7" s="20">
        <v>10.35</v>
      </c>
      <c r="L7" s="149"/>
      <c r="M7" s="78"/>
      <c r="N7" s="78"/>
      <c r="O7" s="150"/>
      <c r="P7" s="78"/>
    </row>
    <row r="8" s="123" customFormat="1" ht="29" customHeight="1" spans="1:16">
      <c r="A8" s="104" t="s">
        <v>14</v>
      </c>
      <c r="B8" s="144"/>
      <c r="C8" s="104"/>
      <c r="D8" s="104"/>
      <c r="E8" s="104"/>
      <c r="F8" s="20">
        <f>ROUND(G8+H8,4)</f>
        <v>124.2004</v>
      </c>
      <c r="G8" s="145">
        <v>110.48043075</v>
      </c>
      <c r="H8" s="20">
        <v>13.72</v>
      </c>
      <c r="L8" s="149"/>
      <c r="M8" s="78"/>
      <c r="N8" s="78"/>
      <c r="O8" s="150"/>
      <c r="P8" s="78"/>
    </row>
    <row r="9" s="123" customFormat="1" ht="29" customHeight="1" spans="1:16">
      <c r="A9" s="104" t="s">
        <v>15</v>
      </c>
      <c r="B9" s="144"/>
      <c r="C9" s="104"/>
      <c r="D9" s="104"/>
      <c r="E9" s="104"/>
      <c r="F9" s="20">
        <f>ROUND(G9+H9,4)</f>
        <v>134.3684</v>
      </c>
      <c r="G9" s="145">
        <v>121.22838075</v>
      </c>
      <c r="H9" s="20">
        <v>13.14</v>
      </c>
      <c r="L9" s="149"/>
      <c r="M9" s="78"/>
      <c r="N9" s="78"/>
      <c r="O9" s="150"/>
      <c r="P9" s="78"/>
    </row>
    <row r="10" s="123" customFormat="1" ht="29" customHeight="1" spans="1:16">
      <c r="A10" s="104" t="s">
        <v>16</v>
      </c>
      <c r="B10" s="144"/>
      <c r="C10" s="144"/>
      <c r="D10" s="104"/>
      <c r="E10" s="104"/>
      <c r="F10" s="20">
        <f>ROUND(G10+H10,4)</f>
        <v>10.5778</v>
      </c>
      <c r="G10" s="145">
        <v>8.95775</v>
      </c>
      <c r="H10" s="20">
        <v>1.62</v>
      </c>
      <c r="L10" s="149"/>
      <c r="M10" s="78"/>
      <c r="N10" s="78"/>
      <c r="O10" s="150"/>
      <c r="P10" s="78"/>
    </row>
    <row r="11" s="123" customFormat="1" ht="29" customHeight="1" spans="1:16">
      <c r="A11" s="138" t="s">
        <v>17</v>
      </c>
      <c r="B11" s="138">
        <v>40</v>
      </c>
      <c r="C11" s="18">
        <v>51</v>
      </c>
      <c r="D11" s="138">
        <f>SUM(B11:C11)</f>
        <v>91</v>
      </c>
      <c r="E11" s="138">
        <f>+ROUND((D11/D5)*E5,2)</f>
        <v>-0.65</v>
      </c>
      <c r="F11" s="146">
        <f>D11+E11</f>
        <v>90.35</v>
      </c>
      <c r="G11" s="143">
        <v>85.0942857142857</v>
      </c>
      <c r="H11" s="142">
        <v>5.26</v>
      </c>
      <c r="L11" s="149"/>
      <c r="M11" s="78"/>
      <c r="N11" s="78"/>
      <c r="O11" s="150"/>
      <c r="P11" s="78"/>
    </row>
    <row r="12" s="123" customFormat="1" ht="29" customHeight="1" spans="1:16">
      <c r="A12" s="138" t="s">
        <v>18</v>
      </c>
      <c r="B12" s="138">
        <v>40</v>
      </c>
      <c r="C12" s="18">
        <v>29</v>
      </c>
      <c r="D12" s="138">
        <f>SUM(B12:C12)</f>
        <v>69</v>
      </c>
      <c r="E12" s="138">
        <f>+ROUND((D12/D5)*E5,2)</f>
        <v>-0.49</v>
      </c>
      <c r="F12" s="146">
        <f>D12+E12</f>
        <v>68.51</v>
      </c>
      <c r="G12" s="143">
        <v>63.5978571428571</v>
      </c>
      <c r="H12" s="142">
        <v>4.91</v>
      </c>
      <c r="L12" s="149"/>
      <c r="M12" s="78"/>
      <c r="N12" s="78"/>
      <c r="O12" s="150"/>
      <c r="P12" s="78"/>
    </row>
    <row r="13" s="123" customFormat="1" customHeight="1" spans="1:16">
      <c r="A13" s="78"/>
      <c r="B13" s="78"/>
      <c r="C13" s="78"/>
      <c r="D13" s="78"/>
      <c r="E13" s="78"/>
      <c r="F13" s="78"/>
      <c r="M13" s="78"/>
      <c r="N13" s="78"/>
      <c r="O13" s="127"/>
      <c r="P13" s="78"/>
    </row>
    <row r="14" s="123" customFormat="1" ht="137" customHeight="1" spans="1:16">
      <c r="A14" s="147" t="s">
        <v>19</v>
      </c>
      <c r="B14" s="147"/>
      <c r="C14" s="147"/>
      <c r="D14" s="147"/>
      <c r="E14" s="147"/>
      <c r="F14" s="147"/>
      <c r="G14" s="147"/>
      <c r="H14" s="147"/>
      <c r="I14" s="151"/>
      <c r="M14" s="78"/>
      <c r="N14" s="78"/>
      <c r="O14" s="127"/>
      <c r="P14" s="78"/>
    </row>
  </sheetData>
  <mergeCells count="2">
    <mergeCell ref="A2:H2"/>
    <mergeCell ref="A14:H14"/>
  </mergeCells>
  <pageMargins left="0.751388888888889" right="0.751388888888889" top="1" bottom="1" header="0.5" footer="0.5"/>
  <pageSetup paperSize="9" scale="70"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workbookViewId="0">
      <selection activeCell="F5" sqref="F5"/>
    </sheetView>
  </sheetViews>
  <sheetFormatPr defaultColWidth="20.8796296296296" defaultRowHeight="15.6" outlineLevelCol="3"/>
  <cols>
    <col min="1" max="1" width="27.3796296296296" style="25" customWidth="1"/>
    <col min="2" max="2" width="16.25" style="26" customWidth="1"/>
    <col min="3" max="3" width="17.1296296296296" style="26" customWidth="1"/>
    <col min="4" max="4" width="21.2962962962963" style="26" customWidth="1"/>
    <col min="5" max="16375" width="20.8796296296296" style="26" customWidth="1"/>
    <col min="16376" max="16384" width="20.8796296296296" style="26"/>
  </cols>
  <sheetData>
    <row r="1" ht="24" customHeight="1" spans="1:1">
      <c r="A1" s="28" t="s">
        <v>20</v>
      </c>
    </row>
    <row r="2" ht="65" customHeight="1" spans="1:4">
      <c r="A2" s="29" t="s">
        <v>21</v>
      </c>
      <c r="B2" s="29"/>
      <c r="C2" s="29"/>
      <c r="D2" s="29"/>
    </row>
    <row r="3" ht="20" customHeight="1" spans="1:4">
      <c r="A3" s="117"/>
      <c r="B3" s="27"/>
      <c r="C3" s="32"/>
      <c r="D3" s="33" t="s">
        <v>2</v>
      </c>
    </row>
    <row r="4" s="116" customFormat="1" ht="28" customHeight="1" spans="1:4">
      <c r="A4" s="118" t="s">
        <v>3</v>
      </c>
      <c r="B4" s="118" t="s">
        <v>22</v>
      </c>
      <c r="C4" s="118"/>
      <c r="D4" s="118"/>
    </row>
    <row r="5" s="116" customFormat="1" ht="28" customHeight="1" spans="1:4">
      <c r="A5" s="118"/>
      <c r="B5" s="118" t="s">
        <v>23</v>
      </c>
      <c r="C5" s="118" t="s">
        <v>24</v>
      </c>
      <c r="D5" s="118" t="s">
        <v>25</v>
      </c>
    </row>
    <row r="6" ht="28" customHeight="1" spans="1:4">
      <c r="A6" s="119" t="s">
        <v>11</v>
      </c>
      <c r="B6" s="120">
        <f>+B7+B12+B13</f>
        <v>400</v>
      </c>
      <c r="C6" s="120">
        <f>SUM(C7:C13)</f>
        <v>80</v>
      </c>
      <c r="D6" s="120">
        <f>SUM(B6:C6)</f>
        <v>480</v>
      </c>
    </row>
    <row r="7" ht="28" customHeight="1" spans="1:4">
      <c r="A7" s="120" t="s">
        <v>26</v>
      </c>
      <c r="B7" s="120">
        <v>400</v>
      </c>
      <c r="C7" s="120"/>
      <c r="D7" s="120">
        <f>SUBTOTAL(9,B7:C7)</f>
        <v>400</v>
      </c>
    </row>
    <row r="8" ht="28" customHeight="1" spans="1:4">
      <c r="A8" s="121" t="s">
        <v>13</v>
      </c>
      <c r="B8" s="121"/>
      <c r="C8" s="120"/>
      <c r="D8" s="121"/>
    </row>
    <row r="9" ht="28" customHeight="1" spans="1:4">
      <c r="A9" s="121" t="s">
        <v>14</v>
      </c>
      <c r="B9" s="121"/>
      <c r="C9" s="120"/>
      <c r="D9" s="121"/>
    </row>
    <row r="10" ht="28" customHeight="1" spans="1:4">
      <c r="A10" s="121" t="s">
        <v>15</v>
      </c>
      <c r="B10" s="121"/>
      <c r="C10" s="120"/>
      <c r="D10" s="121"/>
    </row>
    <row r="11" ht="28" customHeight="1" spans="1:4">
      <c r="A11" s="121" t="s">
        <v>16</v>
      </c>
      <c r="B11" s="121"/>
      <c r="C11" s="120"/>
      <c r="D11" s="121"/>
    </row>
    <row r="12" ht="28" customHeight="1" spans="1:4">
      <c r="A12" s="119" t="s">
        <v>17</v>
      </c>
      <c r="B12" s="121"/>
      <c r="C12" s="121">
        <v>40</v>
      </c>
      <c r="D12" s="121">
        <f>SUBTOTAL(9,B12:C12)</f>
        <v>40</v>
      </c>
    </row>
    <row r="13" ht="28" customHeight="1" spans="1:4">
      <c r="A13" s="119" t="s">
        <v>18</v>
      </c>
      <c r="B13" s="121"/>
      <c r="C13" s="121">
        <v>40</v>
      </c>
      <c r="D13" s="121">
        <f>SUBTOTAL(9,B13:C13)</f>
        <v>40</v>
      </c>
    </row>
    <row r="14" ht="34" customHeight="1" spans="1:4">
      <c r="A14" s="122" t="s">
        <v>27</v>
      </c>
      <c r="B14" s="122"/>
      <c r="C14" s="122"/>
      <c r="D14" s="122"/>
    </row>
  </sheetData>
  <mergeCells count="4">
    <mergeCell ref="A2:D2"/>
    <mergeCell ref="B4:D4"/>
    <mergeCell ref="A14:D14"/>
    <mergeCell ref="A4:A5"/>
  </mergeCells>
  <printOptions horizontalCentered="1"/>
  <pageMargins left="0.708333333333333" right="0.708333333333333" top="0.786805555555556" bottom="1" header="0.5" footer="0.5"/>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6"/>
  <sheetViews>
    <sheetView zoomScale="50" zoomScaleNormal="50" topLeftCell="I1" workbookViewId="0">
      <pane ySplit="6" topLeftCell="A8" activePane="bottomLeft" state="frozen"/>
      <selection/>
      <selection pane="bottomLeft" activeCell="AF10" sqref="AF10"/>
    </sheetView>
  </sheetViews>
  <sheetFormatPr defaultColWidth="10" defaultRowHeight="15.6"/>
  <cols>
    <col min="1" max="1" width="10" style="40"/>
    <col min="2" max="2" width="24.6388888888889" style="40" customWidth="1"/>
    <col min="3" max="3" width="21.6018518518519" style="40" customWidth="1"/>
    <col min="4" max="4" width="14.4537037037037" style="40" customWidth="1"/>
    <col min="5" max="5" width="12.6759259259259" style="40" customWidth="1"/>
    <col min="6" max="6" width="12.4907407407407" style="40" customWidth="1"/>
    <col min="7" max="7" width="32.6111111111111" style="40" customWidth="1"/>
    <col min="8" max="8" width="13.037037037037" style="40" customWidth="1"/>
    <col min="9" max="9" width="27.6759259259259" style="40" customWidth="1"/>
    <col min="10" max="10" width="11.787037037037" style="40" customWidth="1"/>
    <col min="11" max="11" width="14.1018518518519" style="40" customWidth="1"/>
    <col min="12" max="12" width="11.787037037037" style="40" customWidth="1"/>
    <col min="13" max="13" width="14.287037037037" style="40" customWidth="1"/>
    <col min="14" max="14" width="10.8888888888889" style="40" customWidth="1"/>
    <col min="15" max="15" width="18.7407407407407" style="40" customWidth="1"/>
    <col min="16" max="16" width="13.0277777777778" style="40" customWidth="1"/>
    <col min="17" max="17" width="32.1388888888889" style="40" customWidth="1"/>
    <col min="18" max="18" width="12.5" style="40" customWidth="1"/>
    <col min="19" max="19" width="20.8888888888889" style="40" customWidth="1"/>
    <col min="20" max="20" width="11.9537037037037" style="40" customWidth="1"/>
    <col min="21" max="21" width="16.787037037037" style="40" customWidth="1"/>
    <col min="22" max="22" width="12.4907407407407" style="40" customWidth="1"/>
    <col min="23" max="23" width="14.5555555555556" style="40" customWidth="1"/>
    <col min="24" max="24" width="18.4444444444444" style="40" customWidth="1"/>
    <col min="25" max="25" width="10.1759259259259" style="40" customWidth="1"/>
    <col min="26" max="26" width="17.3148148148148" style="40" customWidth="1"/>
    <col min="27" max="27" width="15.5277777777778" style="40" customWidth="1"/>
    <col min="28" max="30" width="14.2222222222222" style="40"/>
    <col min="31" max="16383" width="10" style="40"/>
    <col min="16384" max="16384" width="10" style="41"/>
  </cols>
  <sheetData>
    <row r="1" s="40" customFormat="1" ht="30" customHeight="1" spans="1:27">
      <c r="A1" s="42" t="s">
        <v>28</v>
      </c>
      <c r="B1" s="42"/>
      <c r="C1" s="43"/>
      <c r="D1" s="43"/>
      <c r="E1" s="43"/>
      <c r="F1" s="43"/>
      <c r="G1" s="44"/>
      <c r="H1" s="44"/>
      <c r="I1" s="44"/>
      <c r="J1" s="44"/>
      <c r="K1" s="44"/>
      <c r="L1" s="44"/>
      <c r="M1" s="44"/>
      <c r="N1" s="44"/>
      <c r="O1" s="44"/>
      <c r="P1" s="44"/>
      <c r="Q1" s="44"/>
      <c r="R1" s="44"/>
      <c r="S1" s="44"/>
      <c r="T1" s="44"/>
      <c r="U1" s="44"/>
      <c r="V1" s="44"/>
      <c r="W1" s="44"/>
      <c r="X1" s="44"/>
      <c r="Y1" s="44"/>
      <c r="Z1" s="44"/>
      <c r="AA1" s="44"/>
    </row>
    <row r="2" s="40" customFormat="1" ht="24" spans="1:27">
      <c r="A2" s="45" t="s">
        <v>29</v>
      </c>
      <c r="B2" s="45"/>
      <c r="C2" s="45"/>
      <c r="D2" s="45"/>
      <c r="E2" s="45"/>
      <c r="F2" s="45"/>
      <c r="G2" s="45"/>
      <c r="H2" s="45"/>
      <c r="I2" s="45"/>
      <c r="J2" s="45"/>
      <c r="K2" s="45"/>
      <c r="L2" s="45"/>
      <c r="M2" s="45"/>
      <c r="N2" s="45"/>
      <c r="O2" s="45"/>
      <c r="P2" s="45"/>
      <c r="Q2" s="45"/>
      <c r="R2" s="45"/>
      <c r="S2" s="45"/>
      <c r="T2" s="45"/>
      <c r="U2" s="45"/>
      <c r="V2" s="45"/>
      <c r="W2" s="45"/>
      <c r="X2" s="45"/>
      <c r="Y2" s="45"/>
      <c r="Z2" s="45"/>
      <c r="AA2" s="45"/>
    </row>
    <row r="3" s="40" customFormat="1" ht="17.4" spans="1:27">
      <c r="A3" s="46"/>
      <c r="B3" s="46"/>
      <c r="C3" s="46"/>
      <c r="D3" s="46"/>
      <c r="E3" s="46"/>
      <c r="F3" s="46"/>
      <c r="G3" s="46"/>
      <c r="H3" s="46"/>
      <c r="I3" s="46"/>
      <c r="J3" s="46"/>
      <c r="K3" s="46"/>
      <c r="L3" s="46"/>
      <c r="M3" s="46"/>
      <c r="N3" s="46"/>
      <c r="O3" s="46"/>
      <c r="P3" s="46"/>
      <c r="Q3" s="46"/>
      <c r="R3" s="46"/>
      <c r="S3" s="46"/>
      <c r="T3" s="46"/>
      <c r="V3" s="89"/>
      <c r="W3" s="89"/>
      <c r="X3" s="89"/>
      <c r="Y3" s="89"/>
      <c r="Z3" s="89"/>
      <c r="AA3" s="107" t="s">
        <v>2</v>
      </c>
    </row>
    <row r="4" s="40" customFormat="1" ht="61" customHeight="1" spans="1:16384">
      <c r="A4" s="47" t="s">
        <v>30</v>
      </c>
      <c r="B4" s="48" t="s">
        <v>31</v>
      </c>
      <c r="C4" s="49" t="s">
        <v>32</v>
      </c>
      <c r="D4" s="50"/>
      <c r="E4" s="51" t="s">
        <v>33</v>
      </c>
      <c r="F4" s="52"/>
      <c r="G4" s="53" t="s">
        <v>34</v>
      </c>
      <c r="H4" s="54"/>
      <c r="I4" s="79" t="s">
        <v>35</v>
      </c>
      <c r="J4" s="52"/>
      <c r="K4" s="53" t="s">
        <v>36</v>
      </c>
      <c r="L4" s="48"/>
      <c r="M4" s="53" t="s">
        <v>37</v>
      </c>
      <c r="N4" s="48"/>
      <c r="O4" s="80" t="s">
        <v>38</v>
      </c>
      <c r="P4" s="48"/>
      <c r="Q4" s="90" t="s">
        <v>39</v>
      </c>
      <c r="R4" s="48"/>
      <c r="S4" s="90" t="s">
        <v>40</v>
      </c>
      <c r="T4" s="91"/>
      <c r="U4" s="92" t="s">
        <v>41</v>
      </c>
      <c r="V4" s="93"/>
      <c r="W4" s="94" t="s">
        <v>42</v>
      </c>
      <c r="X4" s="95"/>
      <c r="Y4" s="108" t="s">
        <v>43</v>
      </c>
      <c r="Z4" s="109"/>
      <c r="AA4" s="94" t="s">
        <v>44</v>
      </c>
      <c r="XFD4" s="115"/>
    </row>
    <row r="5" s="40" customFormat="1" ht="151" customHeight="1" spans="1:16384">
      <c r="A5" s="55"/>
      <c r="B5" s="48"/>
      <c r="C5" s="56"/>
      <c r="D5" s="48" t="s">
        <v>45</v>
      </c>
      <c r="E5" s="57"/>
      <c r="F5" s="53" t="s">
        <v>45</v>
      </c>
      <c r="G5" s="53"/>
      <c r="H5" s="48" t="s">
        <v>46</v>
      </c>
      <c r="I5" s="79"/>
      <c r="J5" s="81" t="s">
        <v>46</v>
      </c>
      <c r="K5" s="48"/>
      <c r="L5" s="81" t="s">
        <v>46</v>
      </c>
      <c r="M5" s="48"/>
      <c r="N5" s="81" t="s">
        <v>46</v>
      </c>
      <c r="O5" s="82"/>
      <c r="P5" s="53" t="s">
        <v>46</v>
      </c>
      <c r="Q5" s="94"/>
      <c r="R5" s="81" t="s">
        <v>46</v>
      </c>
      <c r="S5" s="94"/>
      <c r="T5" s="91" t="s">
        <v>46</v>
      </c>
      <c r="U5" s="96"/>
      <c r="V5" s="53" t="s">
        <v>46</v>
      </c>
      <c r="W5" s="94"/>
      <c r="X5" s="95" t="s">
        <v>47</v>
      </c>
      <c r="Y5" s="108"/>
      <c r="Z5" s="95" t="s">
        <v>48</v>
      </c>
      <c r="AA5" s="94"/>
      <c r="XFD5" s="115"/>
    </row>
    <row r="6" s="40" customFormat="1" ht="61" customHeight="1" spans="1:16384">
      <c r="A6" s="58"/>
      <c r="B6" s="48"/>
      <c r="C6" s="59">
        <v>1</v>
      </c>
      <c r="D6" s="60">
        <v>2</v>
      </c>
      <c r="E6" s="61">
        <v>3</v>
      </c>
      <c r="F6" s="60">
        <v>4</v>
      </c>
      <c r="G6" s="61">
        <v>5</v>
      </c>
      <c r="H6" s="60">
        <v>6</v>
      </c>
      <c r="I6" s="61">
        <v>7</v>
      </c>
      <c r="J6" s="60">
        <v>8</v>
      </c>
      <c r="K6" s="61">
        <v>9</v>
      </c>
      <c r="L6" s="60">
        <v>10</v>
      </c>
      <c r="M6" s="61">
        <v>11</v>
      </c>
      <c r="N6" s="60">
        <v>12</v>
      </c>
      <c r="O6" s="61">
        <v>13</v>
      </c>
      <c r="P6" s="60">
        <v>14</v>
      </c>
      <c r="Q6" s="61">
        <v>15</v>
      </c>
      <c r="R6" s="60">
        <v>16</v>
      </c>
      <c r="S6" s="97">
        <v>17</v>
      </c>
      <c r="T6" s="97">
        <v>18</v>
      </c>
      <c r="U6" s="97">
        <v>19</v>
      </c>
      <c r="V6" s="97">
        <v>20</v>
      </c>
      <c r="W6" s="97">
        <v>21</v>
      </c>
      <c r="X6" s="97">
        <v>22</v>
      </c>
      <c r="Y6" s="97">
        <v>23</v>
      </c>
      <c r="Z6" s="97">
        <v>24</v>
      </c>
      <c r="AA6" s="97" t="s">
        <v>49</v>
      </c>
      <c r="XFD6" s="115"/>
    </row>
    <row r="7" s="40" customFormat="1" ht="108" customHeight="1" spans="1:16384">
      <c r="A7" s="62">
        <v>1</v>
      </c>
      <c r="B7" s="63" t="s">
        <v>13</v>
      </c>
      <c r="C7" s="64" t="s">
        <v>50</v>
      </c>
      <c r="D7" s="65">
        <f>38.83*0.1*0.5</f>
        <v>1.9415</v>
      </c>
      <c r="E7" s="66" t="s">
        <v>50</v>
      </c>
      <c r="F7" s="65">
        <f>ROUND(F11/3,4)</f>
        <v>1.2943</v>
      </c>
      <c r="G7" s="67" t="s">
        <v>51</v>
      </c>
      <c r="H7" s="68">
        <v>0</v>
      </c>
      <c r="I7" s="67" t="s">
        <v>51</v>
      </c>
      <c r="J7" s="83">
        <v>0</v>
      </c>
      <c r="K7" s="84" t="s">
        <v>50</v>
      </c>
      <c r="L7" s="68">
        <f>38.83*0.05*0.25</f>
        <v>0.485375</v>
      </c>
      <c r="M7" s="84" t="s">
        <v>50</v>
      </c>
      <c r="N7" s="68">
        <f>38.83*0.05*0.25</f>
        <v>0.485375</v>
      </c>
      <c r="O7" s="64" t="s">
        <v>50</v>
      </c>
      <c r="P7" s="69">
        <f>ROUND(P11/3,4)</f>
        <v>0.6472</v>
      </c>
      <c r="Q7" s="98" t="s">
        <v>51</v>
      </c>
      <c r="R7" s="83">
        <v>0</v>
      </c>
      <c r="S7" s="64" t="s">
        <v>50</v>
      </c>
      <c r="T7" s="68">
        <f>1.9415/2</f>
        <v>0.97075</v>
      </c>
      <c r="U7" s="99" t="s">
        <v>50</v>
      </c>
      <c r="V7" s="69">
        <v>0.6472</v>
      </c>
      <c r="W7" s="100" t="s">
        <v>52</v>
      </c>
      <c r="X7" s="101">
        <f>38.83*0.2*0.5</f>
        <v>3.883</v>
      </c>
      <c r="Y7" s="110">
        <v>0.3231</v>
      </c>
      <c r="Z7" s="111">
        <v>0</v>
      </c>
      <c r="AA7" s="101">
        <f>D7+F7+H7+L7+N7+P7+R7+T7+V7+X7+Z7+J7</f>
        <v>10.3547</v>
      </c>
      <c r="AC7" s="112"/>
      <c r="XFD7" s="115"/>
    </row>
    <row r="8" s="40" customFormat="1" ht="108" customHeight="1" spans="1:16384">
      <c r="A8" s="62">
        <v>2</v>
      </c>
      <c r="B8" s="63" t="s">
        <v>14</v>
      </c>
      <c r="C8" s="67" t="s">
        <v>51</v>
      </c>
      <c r="D8" s="65">
        <v>0</v>
      </c>
      <c r="E8" s="66" t="s">
        <v>50</v>
      </c>
      <c r="F8" s="65">
        <v>1.2944</v>
      </c>
      <c r="G8" s="64" t="s">
        <v>50</v>
      </c>
      <c r="H8" s="69">
        <f>H11/3</f>
        <v>0.647166666666667</v>
      </c>
      <c r="I8" s="64" t="s">
        <v>50</v>
      </c>
      <c r="J8" s="68">
        <v>1.9415</v>
      </c>
      <c r="K8" s="85" t="s">
        <v>50</v>
      </c>
      <c r="L8" s="68">
        <f>38.83*0.05*0.25</f>
        <v>0.485375</v>
      </c>
      <c r="M8" s="85" t="s">
        <v>50</v>
      </c>
      <c r="N8" s="68">
        <f>38.83*0.05*0.25</f>
        <v>0.485375</v>
      </c>
      <c r="O8" s="64" t="s">
        <v>50</v>
      </c>
      <c r="P8" s="69">
        <v>0.6472</v>
      </c>
      <c r="Q8" s="98" t="s">
        <v>51</v>
      </c>
      <c r="R8" s="83">
        <v>0</v>
      </c>
      <c r="S8" s="64" t="s">
        <v>50</v>
      </c>
      <c r="T8" s="68">
        <v>0.9707</v>
      </c>
      <c r="U8" s="102" t="s">
        <v>50</v>
      </c>
      <c r="V8" s="69">
        <v>0.6471</v>
      </c>
      <c r="W8" s="100" t="s">
        <v>53</v>
      </c>
      <c r="X8" s="101">
        <f>38.83*0.2*0.35</f>
        <v>2.7181</v>
      </c>
      <c r="Y8" s="113">
        <v>0.8302</v>
      </c>
      <c r="Z8" s="101">
        <v>3.883</v>
      </c>
      <c r="AA8" s="101">
        <f>D8+F8+H8+L8+N8+P8+R8+T8+V8+X8+Z8+J8</f>
        <v>13.7199166666667</v>
      </c>
      <c r="AC8" s="112"/>
      <c r="XFD8" s="115"/>
    </row>
    <row r="9" s="40" customFormat="1" ht="108" customHeight="1" spans="1:16384">
      <c r="A9" s="62">
        <v>3</v>
      </c>
      <c r="B9" s="70" t="s">
        <v>15</v>
      </c>
      <c r="C9" s="64" t="s">
        <v>50</v>
      </c>
      <c r="D9" s="71">
        <f>D7</f>
        <v>1.9415</v>
      </c>
      <c r="E9" s="72" t="s">
        <v>50</v>
      </c>
      <c r="F9" s="65">
        <v>1.2943</v>
      </c>
      <c r="G9" s="64" t="s">
        <v>50</v>
      </c>
      <c r="H9" s="69">
        <v>0.6472</v>
      </c>
      <c r="I9" s="67" t="s">
        <v>51</v>
      </c>
      <c r="J9" s="83">
        <v>0</v>
      </c>
      <c r="K9" s="85" t="s">
        <v>50</v>
      </c>
      <c r="L9" s="68">
        <f>38.83*0.05*0.25</f>
        <v>0.485375</v>
      </c>
      <c r="M9" s="85" t="s">
        <v>50</v>
      </c>
      <c r="N9" s="68">
        <f>38.83*0.05*0.25</f>
        <v>0.485375</v>
      </c>
      <c r="O9" s="64" t="s">
        <v>50</v>
      </c>
      <c r="P9" s="69">
        <v>0.6472</v>
      </c>
      <c r="Q9" s="103" t="s">
        <v>50</v>
      </c>
      <c r="R9" s="68">
        <f>38.83*0.05</f>
        <v>1.9415</v>
      </c>
      <c r="S9" s="67" t="s">
        <v>51</v>
      </c>
      <c r="T9" s="104">
        <v>0</v>
      </c>
      <c r="U9" s="102" t="s">
        <v>50</v>
      </c>
      <c r="V9" s="69">
        <v>0.6472</v>
      </c>
      <c r="W9" s="100" t="s">
        <v>54</v>
      </c>
      <c r="X9" s="101">
        <f>38.83*0.2*0.15</f>
        <v>1.1649</v>
      </c>
      <c r="Y9" s="113">
        <v>0.9959</v>
      </c>
      <c r="Z9" s="101">
        <v>3.883</v>
      </c>
      <c r="AA9" s="101">
        <f>D9+F9+H9+L9+N9+P9+R9+T9+V9+X9+Z9+J9</f>
        <v>13.13755</v>
      </c>
      <c r="AC9" s="112"/>
      <c r="XFD9" s="115"/>
    </row>
    <row r="10" s="40" customFormat="1" ht="206" customHeight="1" spans="1:16384">
      <c r="A10" s="62">
        <v>4</v>
      </c>
      <c r="B10" s="70" t="s">
        <v>16</v>
      </c>
      <c r="C10" s="73"/>
      <c r="D10" s="73"/>
      <c r="E10" s="73"/>
      <c r="F10" s="73"/>
      <c r="G10" s="64" t="s">
        <v>50</v>
      </c>
      <c r="H10" s="69">
        <v>0.6472</v>
      </c>
      <c r="I10" s="73"/>
      <c r="J10" s="86"/>
      <c r="K10" s="87" t="s">
        <v>50</v>
      </c>
      <c r="L10" s="68">
        <f>38.83*0.05*0.25</f>
        <v>0.485375</v>
      </c>
      <c r="M10" s="87" t="s">
        <v>50</v>
      </c>
      <c r="N10" s="68">
        <f>38.83*0.05*0.25</f>
        <v>0.485375</v>
      </c>
      <c r="O10" s="73"/>
      <c r="P10" s="73"/>
      <c r="Q10" s="86"/>
      <c r="R10" s="73"/>
      <c r="S10" s="73"/>
      <c r="T10" s="73"/>
      <c r="U10" s="105"/>
      <c r="V10" s="105"/>
      <c r="W10" s="105"/>
      <c r="X10" s="105"/>
      <c r="Y10" s="105"/>
      <c r="Z10" s="101"/>
      <c r="AA10" s="101">
        <f>H10+L10+N10</f>
        <v>1.61795</v>
      </c>
      <c r="AC10" s="112"/>
      <c r="XFD10" s="115"/>
    </row>
    <row r="11" s="40" customFormat="1" ht="61" customHeight="1" spans="1:16384">
      <c r="A11" s="74" t="s">
        <v>25</v>
      </c>
      <c r="B11" s="74"/>
      <c r="C11" s="74"/>
      <c r="D11" s="74">
        <f>D7+D9</f>
        <v>3.883</v>
      </c>
      <c r="E11" s="74"/>
      <c r="F11" s="74">
        <v>3.883</v>
      </c>
      <c r="G11" s="75"/>
      <c r="H11" s="76">
        <f>3.883/2</f>
        <v>1.9415</v>
      </c>
      <c r="I11" s="75"/>
      <c r="J11" s="88">
        <f>J7+J8+J9</f>
        <v>1.9415</v>
      </c>
      <c r="K11" s="75"/>
      <c r="L11" s="88">
        <f>L7+L8+L9+L10</f>
        <v>1.9415</v>
      </c>
      <c r="M11" s="75"/>
      <c r="N11" s="88">
        <f>N7+N8+N9+N10</f>
        <v>1.9415</v>
      </c>
      <c r="O11" s="75"/>
      <c r="P11" s="88">
        <v>1.9415</v>
      </c>
      <c r="Q11" s="75"/>
      <c r="R11" s="106">
        <f>R9</f>
        <v>1.9415</v>
      </c>
      <c r="S11" s="75"/>
      <c r="T11" s="88">
        <v>1.9415</v>
      </c>
      <c r="U11" s="75"/>
      <c r="V11" s="106">
        <v>1.9415</v>
      </c>
      <c r="W11" s="75"/>
      <c r="X11" s="88">
        <f>X7+X8+X9</f>
        <v>7.766</v>
      </c>
      <c r="Y11" s="88"/>
      <c r="Z11" s="88">
        <v>7.766</v>
      </c>
      <c r="AA11" s="88">
        <f>AA7+AA8+AA9+AA10</f>
        <v>38.8301166666667</v>
      </c>
      <c r="AE11" s="114"/>
      <c r="XFD11" s="115"/>
    </row>
    <row r="12" s="40" customFormat="1" ht="258" customHeight="1" spans="1:27">
      <c r="A12" s="77" t="s">
        <v>55</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row>
    <row r="16" s="40" customFormat="1" spans="7:17">
      <c r="G16" s="78"/>
      <c r="H16" s="78"/>
      <c r="I16" s="78"/>
      <c r="J16" s="78"/>
      <c r="K16" s="78"/>
      <c r="L16" s="78"/>
      <c r="M16" s="78"/>
      <c r="N16" s="78"/>
      <c r="O16" s="78"/>
      <c r="P16" s="78"/>
      <c r="Q16" s="78"/>
    </row>
    <row r="17" s="40" customFormat="1" spans="7:17">
      <c r="G17" s="78"/>
      <c r="H17" s="78"/>
      <c r="I17" s="78"/>
      <c r="J17" s="78"/>
      <c r="K17" s="78"/>
      <c r="L17" s="78"/>
      <c r="M17" s="78"/>
      <c r="N17" s="78"/>
      <c r="O17" s="78"/>
      <c r="P17" s="78"/>
      <c r="Q17" s="78"/>
    </row>
    <row r="18" s="40" customFormat="1" spans="7:17">
      <c r="G18" s="78"/>
      <c r="H18" s="78"/>
      <c r="I18" s="78"/>
      <c r="J18" s="78"/>
      <c r="K18" s="78"/>
      <c r="L18" s="78"/>
      <c r="M18" s="78"/>
      <c r="N18" s="78"/>
      <c r="O18" s="78"/>
      <c r="P18" s="78"/>
      <c r="Q18" s="78"/>
    </row>
    <row r="19" s="40" customFormat="1" spans="7:17">
      <c r="G19" s="78"/>
      <c r="H19" s="78"/>
      <c r="I19" s="78"/>
      <c r="J19" s="78"/>
      <c r="K19" s="78"/>
      <c r="L19" s="78"/>
      <c r="M19" s="78"/>
      <c r="N19" s="78"/>
      <c r="O19" s="78"/>
      <c r="P19" s="78"/>
      <c r="Q19" s="78"/>
    </row>
    <row r="20" s="40" customFormat="1" spans="7:17">
      <c r="G20" s="78"/>
      <c r="H20" s="78"/>
      <c r="I20" s="78"/>
      <c r="J20" s="78"/>
      <c r="K20" s="78"/>
      <c r="L20" s="78"/>
      <c r="M20" s="78"/>
      <c r="N20" s="78"/>
      <c r="O20" s="78"/>
      <c r="P20" s="78"/>
      <c r="Q20" s="78"/>
    </row>
    <row r="21" s="40" customFormat="1" spans="7:17">
      <c r="G21" s="78"/>
      <c r="H21" s="78"/>
      <c r="I21" s="78"/>
      <c r="J21" s="78"/>
      <c r="K21" s="78"/>
      <c r="L21" s="78"/>
      <c r="M21" s="78"/>
      <c r="N21" s="78"/>
      <c r="O21" s="78"/>
      <c r="P21" s="78"/>
      <c r="Q21" s="78"/>
    </row>
    <row r="22" s="40" customFormat="1" spans="7:17">
      <c r="G22" s="78"/>
      <c r="H22" s="78"/>
      <c r="I22" s="78"/>
      <c r="J22" s="78"/>
      <c r="K22" s="78"/>
      <c r="L22" s="78"/>
      <c r="M22" s="78"/>
      <c r="N22" s="78"/>
      <c r="O22" s="78"/>
      <c r="P22" s="78"/>
      <c r="Q22" s="78"/>
    </row>
    <row r="23" s="40" customFormat="1" spans="7:17">
      <c r="G23" s="78"/>
      <c r="H23" s="78"/>
      <c r="I23" s="78"/>
      <c r="J23" s="78"/>
      <c r="K23" s="78"/>
      <c r="L23" s="78"/>
      <c r="M23" s="78"/>
      <c r="N23" s="78"/>
      <c r="O23" s="78"/>
      <c r="P23" s="78"/>
      <c r="Q23" s="78"/>
    </row>
    <row r="24" s="40" customFormat="1" spans="7:17">
      <c r="G24" s="78"/>
      <c r="H24" s="78"/>
      <c r="I24" s="78"/>
      <c r="J24" s="78"/>
      <c r="K24" s="78"/>
      <c r="L24" s="78"/>
      <c r="M24" s="78"/>
      <c r="N24" s="78"/>
      <c r="O24" s="78"/>
      <c r="P24" s="78"/>
      <c r="Q24" s="78"/>
    </row>
    <row r="25" s="40" customFormat="1" spans="7:17">
      <c r="G25" s="78"/>
      <c r="H25" s="78"/>
      <c r="I25" s="78"/>
      <c r="J25" s="78"/>
      <c r="K25" s="78"/>
      <c r="L25" s="78"/>
      <c r="M25" s="78"/>
      <c r="N25" s="78"/>
      <c r="O25" s="78"/>
      <c r="P25" s="78"/>
      <c r="Q25" s="78"/>
    </row>
    <row r="26" s="40" customFormat="1" spans="7:17">
      <c r="G26" s="78"/>
      <c r="H26" s="78"/>
      <c r="I26" s="78"/>
      <c r="J26" s="78"/>
      <c r="K26" s="78"/>
      <c r="L26" s="78"/>
      <c r="M26" s="78"/>
      <c r="N26" s="78"/>
      <c r="O26" s="78"/>
      <c r="P26" s="78"/>
      <c r="Q26" s="78"/>
    </row>
  </sheetData>
  <mergeCells count="19">
    <mergeCell ref="A1:B1"/>
    <mergeCell ref="A2:AA2"/>
    <mergeCell ref="A11:B11"/>
    <mergeCell ref="A12:AA12"/>
    <mergeCell ref="A4:A6"/>
    <mergeCell ref="B4:B6"/>
    <mergeCell ref="C4:C5"/>
    <mergeCell ref="E4:E5"/>
    <mergeCell ref="G4:G5"/>
    <mergeCell ref="I4:I5"/>
    <mergeCell ref="K4:K5"/>
    <mergeCell ref="M4:M5"/>
    <mergeCell ref="O4:O5"/>
    <mergeCell ref="Q4:Q5"/>
    <mergeCell ref="S4:S5"/>
    <mergeCell ref="U4:U5"/>
    <mergeCell ref="W4:W5"/>
    <mergeCell ref="Y4:Y5"/>
    <mergeCell ref="AA4:AA5"/>
  </mergeCells>
  <pageMargins left="0.275" right="0.236111111111111" top="0.432638888888889" bottom="0.66875" header="0.275" footer="0.5"/>
  <pageSetup paperSize="9" scale="32"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F9" sqref="F9"/>
    </sheetView>
  </sheetViews>
  <sheetFormatPr defaultColWidth="20.8796296296296" defaultRowHeight="15.6" outlineLevelRow="7" outlineLevelCol="5"/>
  <cols>
    <col min="1" max="1" width="14.6296296296296" style="25" customWidth="1"/>
    <col min="2" max="2" width="16.25" style="26" customWidth="1"/>
    <col min="3" max="3" width="17.1296296296296" style="26" customWidth="1"/>
    <col min="4" max="4" width="16.1296296296296" style="26" customWidth="1"/>
    <col min="5" max="5" width="15.6296296296296" style="26" customWidth="1"/>
    <col min="6" max="6" width="20.8796296296296" style="27" customWidth="1"/>
    <col min="7" max="16382" width="20.8796296296296" style="26" customWidth="1"/>
    <col min="16383" max="16384" width="20.8796296296296" style="26"/>
  </cols>
  <sheetData>
    <row r="1" ht="24" customHeight="1" spans="1:1">
      <c r="A1" s="28" t="s">
        <v>56</v>
      </c>
    </row>
    <row r="2" s="22" customFormat="1" ht="60" customHeight="1" spans="1:6">
      <c r="A2" s="29" t="s">
        <v>57</v>
      </c>
      <c r="B2" s="29"/>
      <c r="C2" s="29"/>
      <c r="D2" s="29"/>
      <c r="E2" s="29"/>
      <c r="F2" s="30"/>
    </row>
    <row r="3" ht="27" customHeight="1" spans="1:5">
      <c r="A3" s="31"/>
      <c r="B3" s="27"/>
      <c r="C3" s="32"/>
      <c r="D3" s="32"/>
      <c r="E3" s="33" t="s">
        <v>2</v>
      </c>
    </row>
    <row r="4" s="23" customFormat="1" ht="36" customHeight="1" spans="1:6">
      <c r="A4" s="34" t="s">
        <v>3</v>
      </c>
      <c r="B4" s="34" t="s">
        <v>58</v>
      </c>
      <c r="C4" s="34"/>
      <c r="D4" s="34"/>
      <c r="E4" s="34"/>
      <c r="F4" s="35"/>
    </row>
    <row r="5" s="23" customFormat="1" ht="36" customHeight="1" spans="1:6">
      <c r="A5" s="34"/>
      <c r="B5" s="34" t="s">
        <v>23</v>
      </c>
      <c r="C5" s="34" t="s">
        <v>24</v>
      </c>
      <c r="D5" s="34" t="s">
        <v>59</v>
      </c>
      <c r="E5" s="34" t="s">
        <v>25</v>
      </c>
      <c r="F5" s="35"/>
    </row>
    <row r="6" s="24" customFormat="1" ht="36" customHeight="1" spans="1:6">
      <c r="A6" s="36" t="s">
        <v>17</v>
      </c>
      <c r="B6" s="37"/>
      <c r="C6" s="37">
        <v>40</v>
      </c>
      <c r="D6" s="37"/>
      <c r="E6" s="37">
        <f>SUBTOTAL(9,B6:D6)</f>
        <v>40</v>
      </c>
      <c r="F6" s="38"/>
    </row>
    <row r="7" s="24" customFormat="1" ht="36" customHeight="1" spans="1:6">
      <c r="A7" s="36" t="s">
        <v>18</v>
      </c>
      <c r="B7" s="37"/>
      <c r="C7" s="37">
        <v>40</v>
      </c>
      <c r="D7" s="37"/>
      <c r="E7" s="37">
        <f>SUBTOTAL(9,B7:D7)</f>
        <v>40</v>
      </c>
      <c r="F7" s="38"/>
    </row>
    <row r="8" ht="48" customHeight="1" spans="1:5">
      <c r="A8" s="39" t="s">
        <v>60</v>
      </c>
      <c r="B8" s="39"/>
      <c r="C8" s="39"/>
      <c r="D8" s="39"/>
      <c r="E8" s="39"/>
    </row>
  </sheetData>
  <mergeCells count="4">
    <mergeCell ref="A2:E2"/>
    <mergeCell ref="B4:E4"/>
    <mergeCell ref="A8:E8"/>
    <mergeCell ref="A4:A5"/>
  </mergeCells>
  <printOptions horizontalCentered="1"/>
  <pageMargins left="0.708333333333333" right="0.708333333333333" top="0.786805555555556" bottom="1" header="0.5" footer="0.5"/>
  <pageSetup paperSize="9"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11" sqref="C11"/>
    </sheetView>
  </sheetViews>
  <sheetFormatPr defaultColWidth="9" defaultRowHeight="15.6" outlineLevelRow="7" outlineLevelCol="2"/>
  <cols>
    <col min="1" max="1" width="20.1296296296296" style="4" customWidth="1"/>
    <col min="2" max="2" width="28.6296296296296" style="4" customWidth="1"/>
    <col min="3" max="3" width="27.5" style="5" customWidth="1"/>
    <col min="4" max="4" width="9.37962962962963" style="6"/>
    <col min="5" max="16371" width="9" style="6"/>
    <col min="16373" max="16384" width="9" style="6"/>
  </cols>
  <sheetData>
    <row r="1" ht="23" customHeight="1" spans="1:3">
      <c r="A1" s="7" t="s">
        <v>61</v>
      </c>
      <c r="C1" s="4"/>
    </row>
    <row r="2" s="1" customFormat="1" ht="66" customHeight="1" spans="1:3">
      <c r="A2" s="8" t="s">
        <v>62</v>
      </c>
      <c r="B2" s="9"/>
      <c r="C2" s="10"/>
    </row>
    <row r="3" s="2" customFormat="1" ht="30" customHeight="1" spans="1:3">
      <c r="A3" s="11"/>
      <c r="B3" s="12"/>
      <c r="C3" s="13" t="s">
        <v>2</v>
      </c>
    </row>
    <row r="4" s="3" customFormat="1" ht="36" customHeight="1" spans="1:3">
      <c r="A4" s="14" t="s">
        <v>3</v>
      </c>
      <c r="B4" s="14" t="s">
        <v>63</v>
      </c>
      <c r="C4" s="15" t="s">
        <v>58</v>
      </c>
    </row>
    <row r="5" s="3" customFormat="1" ht="36" customHeight="1" spans="1:3">
      <c r="A5" s="14" t="s">
        <v>64</v>
      </c>
      <c r="B5" s="14" t="s">
        <v>65</v>
      </c>
      <c r="C5" s="15" t="s">
        <v>66</v>
      </c>
    </row>
    <row r="6" s="2" customFormat="1" ht="36" customHeight="1" spans="1:3">
      <c r="A6" s="16" t="s">
        <v>11</v>
      </c>
      <c r="B6" s="17">
        <v>65.09</v>
      </c>
      <c r="C6" s="18">
        <v>80</v>
      </c>
    </row>
    <row r="7" s="2" customFormat="1" ht="36" customHeight="1" spans="1:3">
      <c r="A7" s="19" t="s">
        <v>17</v>
      </c>
      <c r="B7" s="20">
        <v>41.32</v>
      </c>
      <c r="C7" s="21">
        <v>51</v>
      </c>
    </row>
    <row r="8" s="2" customFormat="1" ht="36" customHeight="1" spans="1:3">
      <c r="A8" s="19" t="s">
        <v>18</v>
      </c>
      <c r="B8" s="20">
        <v>23.77</v>
      </c>
      <c r="C8" s="21">
        <v>29</v>
      </c>
    </row>
  </sheetData>
  <mergeCells count="1">
    <mergeCell ref="A2:C2"/>
  </mergeCells>
  <conditionalFormatting sqref="A6:A8">
    <cfRule type="duplicateValues" dxfId="0" priority="8"/>
  </conditionalFormatting>
  <printOptions horizontalCentered="1"/>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省卫生和计划生育委员会</Company>
  <Application>WPS 表格</Application>
  <HeadingPairs>
    <vt:vector size="2" baseType="variant">
      <vt:variant>
        <vt:lpstr>工作表</vt:lpstr>
      </vt:variant>
      <vt:variant>
        <vt:i4>5</vt:i4>
      </vt:variant>
    </vt:vector>
  </HeadingPairs>
  <TitlesOfParts>
    <vt:vector size="5" baseType="lpstr">
      <vt:lpstr>总表</vt:lpstr>
      <vt:lpstr>附件1-1行政区划因素</vt:lpstr>
      <vt:lpstr>附件1-1-1行政区划因素-地级市</vt:lpstr>
      <vt:lpstr>附件1-1-2行政区划因素-市辖区</vt:lpstr>
      <vt:lpstr>附件1-2常住人口因素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叶海茵</cp:lastModifiedBy>
  <dcterms:created xsi:type="dcterms:W3CDTF">2024-05-08T16:07:00Z</dcterms:created>
  <dcterms:modified xsi:type="dcterms:W3CDTF">2025-07-07T03:26:29Z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2052-11.8.6.8697</vt:lpwstr>
  </property>
  <property fmtid="{D5CDD505-2E9C-101B-9397-08002B2CF9AE}" pid="3" name="ICV">
    <vt:lpwstr>AB35EE503DAD4A37AAC35B6DDEEB2352_13</vt:lpwstr>
  </property>
</Properties>
</file>